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mc:AlternateContent xmlns:mc="http://schemas.openxmlformats.org/markup-compatibility/2006">
    <mc:Choice Requires="x15">
      <x15ac:absPath xmlns:x15ac="http://schemas.microsoft.com/office/spreadsheetml/2010/11/ac" url="/Users/rliamr/Library/Application Support/Claude/local-agent-mode-sessions/035b3b91-ad2a-4074-9647-b6589a5c331d/9943a4a2-4ff2-4ae6-96cc-6cbd324ef19e/local_c77be91e-9356-4c8f-8bc5-010b7aab34d2/outputs/"/>
    </mc:Choice>
  </mc:AlternateContent>
  <xr:revisionPtr revIDLastSave="0" documentId="11_9566C568FDCD048D9DB2EE99D5811E209B219535" xr6:coauthVersionLast="47" xr6:coauthVersionMax="47" xr10:uidLastSave="{00000000-0000-0000-0000-000000000000}"/>
  <bookViews>
    <workbookView xWindow="0" yWindow="660" windowWidth="29400" windowHeight="18460" tabRatio="500" xr2:uid="{00000000-000D-0000-FFFF-FFFF00000000}"/>
  </bookViews>
  <sheets>
    <sheet name="Instructions" sheetId="1" r:id="rId1"/>
    <sheet name="Cap Table" sheetId="2" r:id="rId2"/>
    <sheet name="Conversion Detail" sheetId="3" r:id="rId3"/>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 l="1"/>
  <c r="G10" i="3"/>
  <c r="H10" i="3" s="1"/>
  <c r="B10" i="3"/>
  <c r="H9" i="3"/>
  <c r="G9" i="3"/>
  <c r="B9" i="3"/>
  <c r="H8" i="3"/>
  <c r="G8" i="3"/>
  <c r="B8" i="3"/>
  <c r="H7" i="3"/>
  <c r="B7" i="3"/>
  <c r="H6" i="3"/>
  <c r="B6" i="3"/>
  <c r="H5" i="3"/>
  <c r="H11" i="3" s="1"/>
  <c r="B5" i="3"/>
  <c r="C39" i="2"/>
  <c r="J37" i="2"/>
  <c r="E37" i="2"/>
  <c r="G37" i="2" s="1"/>
  <c r="K36" i="2"/>
  <c r="J36" i="2"/>
  <c r="F36" i="2"/>
  <c r="E36" i="2"/>
  <c r="K35" i="2"/>
  <c r="J35" i="2"/>
  <c r="F35" i="2"/>
  <c r="E35" i="2"/>
  <c r="K34" i="2"/>
  <c r="J34" i="2"/>
  <c r="F34" i="2"/>
  <c r="E34" i="2"/>
  <c r="G34" i="2" s="1"/>
  <c r="K33" i="2"/>
  <c r="J33" i="2"/>
  <c r="F33" i="2"/>
  <c r="E33" i="2"/>
  <c r="K32" i="2"/>
  <c r="J32" i="2"/>
  <c r="F32" i="2"/>
  <c r="E32" i="2"/>
  <c r="G32" i="2" s="1"/>
  <c r="K31" i="2"/>
  <c r="J31" i="2"/>
  <c r="F31" i="2"/>
  <c r="E31" i="2"/>
  <c r="K30" i="2"/>
  <c r="J30" i="2"/>
  <c r="F30" i="2"/>
  <c r="E30" i="2"/>
  <c r="K29" i="2"/>
  <c r="J29" i="2"/>
  <c r="R29" i="2" s="1"/>
  <c r="F29" i="2"/>
  <c r="E29" i="2"/>
  <c r="G29" i="2" s="1"/>
  <c r="K28" i="2"/>
  <c r="J28" i="2"/>
  <c r="R28" i="2" s="1"/>
  <c r="F28" i="2"/>
  <c r="E28" i="2"/>
  <c r="K27" i="2"/>
  <c r="J27" i="2"/>
  <c r="R27" i="2" s="1"/>
  <c r="F27" i="2"/>
  <c r="E27" i="2"/>
  <c r="G27" i="2" s="1"/>
  <c r="K26" i="2"/>
  <c r="J26" i="2"/>
  <c r="R26" i="2" s="1"/>
  <c r="F26" i="2"/>
  <c r="E26" i="2"/>
  <c r="K25" i="2"/>
  <c r="J25" i="2"/>
  <c r="R25" i="2" s="1"/>
  <c r="F25" i="2"/>
  <c r="E25" i="2"/>
  <c r="E39" i="2" s="1"/>
  <c r="G30" i="2" l="1"/>
  <c r="G26" i="2"/>
  <c r="G35" i="2"/>
  <c r="G28" i="2"/>
  <c r="G33" i="2"/>
  <c r="G31" i="2"/>
  <c r="G36" i="2"/>
  <c r="Q37" i="2"/>
  <c r="J39" i="2"/>
  <c r="G25" i="2"/>
  <c r="Q25" i="2"/>
  <c r="Q26" i="2"/>
  <c r="Q27" i="2"/>
  <c r="Q28" i="2"/>
  <c r="Q29" i="2"/>
  <c r="G39" i="2" l="1"/>
  <c r="C16" i="2"/>
  <c r="C17" i="2"/>
  <c r="C18" i="2"/>
  <c r="C19" i="2"/>
  <c r="C20" i="2"/>
  <c r="C21" i="2"/>
  <c r="H25" i="2"/>
  <c r="S25" i="2"/>
  <c r="T25" i="2"/>
  <c r="H26" i="2"/>
  <c r="S26" i="2"/>
  <c r="T26" i="2"/>
  <c r="H27" i="2"/>
  <c r="S27" i="2"/>
  <c r="T27" i="2"/>
  <c r="H28" i="2"/>
  <c r="S28" i="2"/>
  <c r="T28" i="2"/>
  <c r="H29" i="2"/>
  <c r="S29" i="2"/>
  <c r="T29" i="2"/>
  <c r="H30" i="2"/>
  <c r="L30" i="2"/>
  <c r="Q30" i="2"/>
  <c r="R30" i="2"/>
  <c r="S30" i="2"/>
  <c r="T30" i="2"/>
  <c r="H31" i="2"/>
  <c r="L31" i="2"/>
  <c r="Q31" i="2"/>
  <c r="R31" i="2"/>
  <c r="S31" i="2"/>
  <c r="T31" i="2"/>
  <c r="H32" i="2"/>
  <c r="M32" i="2"/>
  <c r="Q32" i="2"/>
  <c r="R32" i="2"/>
  <c r="S32" i="2"/>
  <c r="T32" i="2"/>
  <c r="H33" i="2"/>
  <c r="N33" i="2"/>
  <c r="Q33" i="2"/>
  <c r="R33" i="2"/>
  <c r="S33" i="2"/>
  <c r="T33" i="2"/>
  <c r="H34" i="2"/>
  <c r="N34" i="2"/>
  <c r="Q34" i="2"/>
  <c r="R34" i="2"/>
  <c r="S34" i="2"/>
  <c r="T34" i="2"/>
  <c r="H35" i="2"/>
  <c r="O35" i="2"/>
  <c r="Q35" i="2"/>
  <c r="R35" i="2"/>
  <c r="S35" i="2"/>
  <c r="T35" i="2"/>
  <c r="H36" i="2"/>
  <c r="P36" i="2"/>
  <c r="Q36" i="2"/>
  <c r="R36" i="2"/>
  <c r="S36" i="2"/>
  <c r="T36" i="2"/>
  <c r="D37" i="2"/>
  <c r="F37" i="2"/>
  <c r="H37" i="2"/>
  <c r="K37" i="2"/>
  <c r="R37" i="2"/>
  <c r="S37" i="2"/>
  <c r="T37" i="2"/>
  <c r="D39" i="2"/>
  <c r="F39" i="2"/>
  <c r="H39" i="2"/>
  <c r="K39" i="2"/>
  <c r="L39" i="2"/>
  <c r="M39" i="2"/>
  <c r="N39" i="2"/>
  <c r="O39" i="2"/>
  <c r="P39" i="2"/>
  <c r="Q39" i="2"/>
  <c r="R39" i="2"/>
  <c r="S39" i="2"/>
  <c r="T39" i="2"/>
  <c r="K5" i="3"/>
  <c r="L5" i="3"/>
  <c r="M5" i="3"/>
  <c r="K6" i="3"/>
  <c r="L6" i="3"/>
  <c r="M6" i="3"/>
  <c r="K7" i="3"/>
  <c r="L7" i="3"/>
  <c r="M7" i="3"/>
  <c r="K8" i="3"/>
  <c r="L8" i="3"/>
  <c r="M8" i="3"/>
  <c r="K9" i="3"/>
  <c r="L9" i="3"/>
  <c r="M9" i="3"/>
  <c r="K10" i="3"/>
  <c r="L10" i="3"/>
  <c r="M10" i="3"/>
  <c r="M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BlackOak Partners</author>
  </authors>
  <commentList>
    <comment ref="C12" authorId="0" shapeId="0" xr:uid="{00000000-0006-0000-0100-000001000000}">
      <text>
        <r>
          <rPr>
            <sz val="11"/>
            <color theme="1"/>
            <rFont val="Calibri"/>
            <family val="2"/>
            <charset val="1"/>
          </rPr>
          <t>The date the priced round closes. Convertible notes accrue interest from their date to this date.</t>
        </r>
      </text>
    </comment>
    <comment ref="C13" authorId="0" shapeId="0" xr:uid="{00000000-0006-0000-0100-000002000000}">
      <text>
        <r>
          <rPr>
            <sz val="11"/>
            <color theme="1"/>
            <rFont val="Calibri"/>
            <family val="2"/>
            <charset val="1"/>
          </rPr>
          <t>The pre-money valuation of the priced round. New investors set the Standard PPS against this number.</t>
        </r>
      </text>
    </comment>
    <comment ref="C14" authorId="0" shapeId="0" xr:uid="{00000000-0006-0000-0100-000003000000}">
      <text>
        <r>
          <rPr>
            <sz val="11"/>
            <color theme="1"/>
            <rFont val="Calibri"/>
            <family val="2"/>
            <charset val="1"/>
          </rPr>
          <t>Total dollars raised in the priced round.</t>
        </r>
      </text>
    </comment>
    <comment ref="C15" authorId="0" shapeId="0" xr:uid="{00000000-0006-0000-0100-000004000000}">
      <text>
        <r>
          <rPr>
            <sz val="11"/>
            <color theme="1"/>
            <rFont val="Calibri"/>
            <family val="2"/>
            <charset val="1"/>
          </rPr>
          <t>Target unallocated option pool as a percentage of pre-money fully diluted shares (excluding converting securities). 10% is typical at seed.</t>
        </r>
      </text>
    </comment>
    <comment ref="B25" authorId="0" shapeId="0" xr:uid="{00000000-0006-0000-0100-000005000000}">
      <text>
        <r>
          <rPr>
            <sz val="11"/>
            <color theme="1"/>
            <rFont val="Calibri"/>
            <family val="2"/>
            <charset val="1"/>
          </rPr>
          <t>Replace this with the founder or stakeholder's name. Add rows above this section if you have more stakeholders than the model includes.</t>
        </r>
      </text>
    </comment>
    <comment ref="C25" authorId="0" shapeId="0" xr:uid="{00000000-0006-0000-0100-000006000000}">
      <text>
        <r>
          <rPr>
            <sz val="11"/>
            <color rgb="FF000000"/>
            <rFont val="Calibri"/>
            <family val="2"/>
            <charset val="1"/>
          </rPr>
          <t>Enter the number of common shares this stakeholder holds. The model calculates ownership percentages from this column.</t>
        </r>
      </text>
    </comment>
    <comment ref="D25" authorId="0" shapeId="0" xr:uid="{00000000-0006-0000-0100-000007000000}">
      <text>
        <r>
          <rPr>
            <sz val="11"/>
            <color theme="1"/>
            <rFont val="Calibri"/>
            <family val="2"/>
            <charset val="1"/>
          </rPr>
          <t>Enter granted but unexercised options. Exercised options become common stock and go in column C instead.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BlackOak Partners</author>
  </authors>
  <commentList>
    <comment ref="C5" authorId="0" shapeId="0" xr:uid="{00000000-0006-0000-0200-000001000000}">
      <text>
        <r>
          <rPr>
            <sz val="11"/>
            <color theme="1"/>
            <rFont val="Calibri"/>
            <family val="2"/>
            <charset val="1"/>
          </rPr>
          <t>SAFE or convertible note (CN). Use the same identifier for instruments that share the same cap and terms (e.g., 'SAFE #1' for all investors in the same SAFE batch).</t>
        </r>
      </text>
    </comment>
    <comment ref="D5" authorId="0" shapeId="0" xr:uid="{00000000-0006-0000-0200-000002000000}">
      <text>
        <r>
          <rPr>
            <sz val="11"/>
            <color theme="1"/>
            <rFont val="Calibri"/>
            <family val="2"/>
            <charset val="1"/>
          </rPr>
          <t>The signing date of the instrument. For convertible notes, the model accrues interest from this date to the Closing Date set on the Cap Table tab.</t>
        </r>
      </text>
    </comment>
    <comment ref="E5" authorId="0" shapeId="0" xr:uid="{00000000-0006-0000-0200-000003000000}">
      <text>
        <r>
          <rPr>
            <sz val="11"/>
            <color theme="1"/>
            <rFont val="Calibri"/>
            <family val="2"/>
            <charset val="1"/>
          </rPr>
          <t>The dollar amount the investor put in.</t>
        </r>
      </text>
    </comment>
    <comment ref="F5" authorId="0" shapeId="0" xr:uid="{00000000-0006-0000-0200-000004000000}">
      <text>
        <r>
          <rPr>
            <sz val="11"/>
            <color theme="1"/>
            <rFont val="Calibri"/>
            <family val="2"/>
            <charset val="1"/>
          </rPr>
          <t>The accrual rate for convertible notes. Leave as a dash (—) for SAFEs, which don't bear interest.</t>
        </r>
      </text>
    </comment>
    <comment ref="I5" authorId="0" shapeId="0" xr:uid="{00000000-0006-0000-0200-000005000000}">
      <text>
        <r>
          <rPr>
            <sz val="11"/>
            <color theme="1"/>
            <rFont val="Calibri"/>
            <family val="2"/>
            <charset val="1"/>
          </rPr>
          <t>For post-money SAFEs, this is the post-money valuation cap. The investor's ownership at conversion is Investment ÷ Cap.</t>
        </r>
      </text>
    </comment>
    <comment ref="J5" authorId="0" shapeId="0" xr:uid="{00000000-0006-0000-0200-000006000000}">
      <text>
        <r>
          <rPr>
            <sz val="11"/>
            <color theme="1"/>
            <rFont val="Calibri"/>
            <family val="2"/>
            <charset val="1"/>
          </rPr>
          <t>Optional discount on the next round's PPS. Leave blank if no discount applies. The investor gets the better of the cap or the discount, never both.</t>
        </r>
      </text>
    </comment>
  </commentList>
</comments>
</file>

<file path=xl/sharedStrings.xml><?xml version="1.0" encoding="utf-8"?>
<sst xmlns="http://schemas.openxmlformats.org/spreadsheetml/2006/main" count="102" uniqueCount="89">
  <si>
    <t>Dynamic Cap Table — How to Use This Model</t>
  </si>
  <si>
    <t>This model lets you see what your company's cap table will look like after a priced round, including how outstanding SAFEs and convertible notes convert into shares. It's pre-populated with example numbers — replace them with yours to see your own scenario.</t>
  </si>
  <si>
    <t>Before You Start</t>
  </si>
  <si>
    <t>This model requires Excel's iterative calculation to be enabled. The Cap Table tab has full instructions for both Windows and Mac. If you skip this step, the model will show errors or stale values.</t>
  </si>
  <si>
    <t>What to Change</t>
  </si>
  <si>
    <t>Three categories of cells you should update with your own data:</t>
  </si>
  <si>
    <t>— Assumptions (Cap Table tab, rows 12–15): the closing date, pre-money valuation, round size, and option pool top-up percentage.</t>
  </si>
  <si>
    <t>— Stakeholders (Cap Table tab, rows 25–35): the names in column B, the common stock share counts in column C, and the granted options in column D. The post-money columns (J–O) and the totals (Q–T) are calculated automatically — don't edit them.</t>
  </si>
  <si>
    <t>— SAFE &amp; Convertible Note inputs (Conversion Detail tab, rows 5–10): the instrument type, date, investment amount, interest rate (for notes), valuation cap, and discount (if any). The pre-money FDE, price per share, and shares columns are calculated automatically.</t>
  </si>
  <si>
    <t>What the Model Assumes</t>
  </si>
  <si>
    <t>This model is built for a specific scenario: a priced round happening at the Closing Date you set, with outstanding SAFEs and convertible notes converting at that round. A few things to know about the math:</t>
  </si>
  <si>
    <t>— SAFEs use post-money math. Each SAFE investor's ownership percentage at conversion is calculated as Investment ÷ Cap, locked in at signing (per YC's post-money SAFE convention).</t>
  </si>
  <si>
    <t>— Convertible notes use pre-money math. Caps and discounts work the same way as SAFEs, but notes accrue interest from their date to the Closing Date at the rate you enter.</t>
  </si>
  <si>
    <t>— Option pool top-up is sized as a percentage of pre-money fully diluted shares (excluding converting securities). The default is 10% — adjust as needed.</t>
  </si>
  <si>
    <t>— Investors take the better deal between cap and discount, but never both. The model calculates both and applies whichever is more favorable for the investor.</t>
  </si>
  <si>
    <t>What This Model Does Not Do</t>
  </si>
  <si>
    <t>To keep the model focused, the following are out of scope:</t>
  </si>
  <si>
    <t>— Multi-round modeling. The model handles one priced round; for subsequent rounds, you'd build a new scenario.</t>
  </si>
  <si>
    <t>— Liquidation preferences and exit waterfalls. The model shows ownership percentages but not what each holder receives at an exit event.</t>
  </si>
  <si>
    <t>— Anti-dilution adjustments. The model assumes no anti-dilution triggers are applied.</t>
  </si>
  <si>
    <t>— Pre-money SAFEs (the YC pre-2018 convention). All SAFEs in this model use the post-money convention.</t>
  </si>
  <si>
    <t>Want Help Setting This Up?</t>
  </si>
  <si>
    <t>This template is built for self-service. If you'd like a version populated with your actual cap table — or want to walk through scenario planning — reach out to liam@blackoak.partners.</t>
  </si>
  <si>
    <t>[Company Name]</t>
  </si>
  <si>
    <t>Pro Forma Capitalization Table</t>
  </si>
  <si>
    <t>Scenario Analysis</t>
  </si>
  <si>
    <t>[Scenario Title]</t>
  </si>
  <si>
    <t>⚠  This model requires Excel's iterative calculation to be enabled.</t>
  </si>
  <si>
    <t>On Windows: File → Options → Formulas → check "Enable iterative calculation" (default settings: 100 iterations, 0.001 maximum change)</t>
  </si>
  <si>
    <t>On Mac: Excel → Preferences → Calculation → check "Use iterative calculation" (default settings: 100 iterations, 0.001 maximum change)</t>
  </si>
  <si>
    <t>Without iterative calculation enabled, formulas in this model will show errors or stale values.</t>
  </si>
  <si>
    <t>ASSUMPTIONS</t>
  </si>
  <si>
    <t>Closing Date / Effective Date of Conversion</t>
  </si>
  <si>
    <t>Pre-Money Valuation</t>
  </si>
  <si>
    <t>Round Size</t>
  </si>
  <si>
    <t>Option Top Up (Pre-Money)</t>
  </si>
  <si>
    <t>Pre-Money Shares</t>
  </si>
  <si>
    <t>[Next Round] PPS</t>
  </si>
  <si>
    <t>[SAFE #1] PPS</t>
  </si>
  <si>
    <t>[SAFE #2] PPS</t>
  </si>
  <si>
    <t>[CN-1] PPS</t>
  </si>
  <si>
    <t>[CN-2] PPS</t>
  </si>
  <si>
    <t>Pre-Money</t>
  </si>
  <si>
    <t>Post-Money</t>
  </si>
  <si>
    <t>Name</t>
  </si>
  <si>
    <t>Common Stock</t>
  </si>
  <si>
    <t>Options</t>
  </si>
  <si>
    <t>Outstanding Shares</t>
  </si>
  <si>
    <t>Fully-Diluted Shares</t>
  </si>
  <si>
    <t>Outstanding Ownership</t>
  </si>
  <si>
    <t>Fully Diluted Ownership</t>
  </si>
  <si>
    <t>Series Seed-1 Preferred (SAFE #1)</t>
  </si>
  <si>
    <t>Series Seed-2 Preferred (SAFE #2)</t>
  </si>
  <si>
    <t>Series Seed-3 Preferred (CN-1)</t>
  </si>
  <si>
    <t>Series Seed-4 Preferred (CN-2)</t>
  </si>
  <si>
    <t>[Next Round]</t>
  </si>
  <si>
    <t>[Founder #1]</t>
  </si>
  <si>
    <t>[Founder #2]</t>
  </si>
  <si>
    <t>[Employee #1]</t>
  </si>
  <si>
    <t>[Employee #2]</t>
  </si>
  <si>
    <t>[Employee #3]</t>
  </si>
  <si>
    <t>[Investor #1]</t>
  </si>
  <si>
    <t>[Investor #2]</t>
  </si>
  <si>
    <t>[Investor #3]</t>
  </si>
  <si>
    <t>[Investor #4]</t>
  </si>
  <si>
    <t>[Investor #5]</t>
  </si>
  <si>
    <t>[Investor #6]</t>
  </si>
  <si>
    <t>[Next Round] Investors</t>
  </si>
  <si>
    <t>Option Pool (unallocated)</t>
  </si>
  <si>
    <t>Total</t>
  </si>
  <si>
    <t>SAFE &amp; CONVERTIBLE NOTE CONVERSION</t>
  </si>
  <si>
    <t>Stakeholder Name</t>
  </si>
  <si>
    <t>Instrument</t>
  </si>
  <si>
    <t>Date</t>
  </si>
  <si>
    <t>Investment Amount</t>
  </si>
  <si>
    <t>Interest Rate</t>
  </si>
  <si>
    <t>Interest</t>
  </si>
  <si>
    <t>Total Investment Amount</t>
  </si>
  <si>
    <t>Valuation Cap</t>
  </si>
  <si>
    <t>Conversion Discount</t>
  </si>
  <si>
    <t>Pre-Money FDE</t>
  </si>
  <si>
    <t>Price Per Share</t>
  </si>
  <si>
    <t>Shares</t>
  </si>
  <si>
    <t>SAFE #1</t>
  </si>
  <si>
    <t>-</t>
  </si>
  <si>
    <t>SAFE #2</t>
  </si>
  <si>
    <t>CN-1</t>
  </si>
  <si>
    <t>CN-2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</si>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</sst>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000"/>
    <numFmt numFmtId="166" formatCode="mmmm\ d&quot;, &quot;yyyy"/>
  </numFmts>
  <fonts count="16" x14ac:knownFonts="1">
    <font>
      <sz val="11"/>
      <color theme="1"/>
      <name val="Calibri"/>
      <family val="2"/>
      <charset val="1"/>
    </font>
    <font>
      <b/>
      <i/>
      <sz val="12"/>
      <color theme="1"/>
      <name val="Aptos Narrow"/>
      <charset val="1"/>
    </font>
    <font>
      <b/>
      <sz val="12"/>
      <color theme="1"/>
      <name val="Aptos Narrow"/>
      <family val="2"/>
      <charset val="1"/>
    </font>
    <font>
      <b/>
      <sz val="12"/>
      <color rgb="FF7F6000"/>
      <name val="Aptos Narrow"/>
      <charset val="1"/>
    </font>
    <font>
      <sz val="10"/>
      <color rgb="FF7F6000"/>
      <name val="Aptos Narrow"/>
      <charset val="1"/>
    </font>
    <font>
      <sz val="12"/>
      <color theme="1"/>
      <name val="Aptos Narrow"/>
      <family val="2"/>
      <charset val="1"/>
    </font>
    <font>
      <b/>
      <sz val="12"/>
      <color rgb="FF222222"/>
      <name val="Aptos Narrow"/>
      <charset val="1"/>
    </font>
    <font>
      <b/>
      <sz val="12"/>
      <color theme="1"/>
      <name val="Aptos Narrow"/>
      <charset val="1"/>
    </font>
    <font>
      <i/>
      <sz val="12"/>
      <color theme="1"/>
      <name val="Aptos Narrow"/>
      <charset val="1"/>
    </font>
    <font>
      <sz val="12"/>
      <color theme="1"/>
      <name val="Aptos Narrow"/>
      <charset val="1"/>
    </font>
    <font>
      <b/>
      <sz val="12"/>
      <name val="Aptos Narrow"/>
      <charset val="1"/>
    </font>
    <font>
      <sz val="10"/>
      <color rgb="FF7F6000"/>
      <name val="Aptos Narrow"/>
    </font>
    <font>
      <b/>
      <sz val="18"/>
      <name val="Aptos Narrow"/>
    </font>
    <font>
      <sz val="11"/>
      <name val="Aptos Narrow"/>
    </font>
    <font>
      <b/>
      <sz val="14"/>
      <name val="Aptos Narrow"/>
    </font>
    <font>
      <sz val="11"/>
      <color rgb="FF000000"/>
      <name val="Calibri"/>
      <family val="2"/>
      <charset val="1"/>
    </font>
  </fonts>
  <fills count="11">
    <fill>
      <patternFill patternType="none"/>
    </fill>
    <fill>
      <patternFill patternType="gray125"/>
    </fill>
    <fill>
      <patternFill patternType="solid">
        <fgColor rgb="FFFFFF00"/>
        <bgColor rgb="FFFFFF00"/>
      </patternFill>
    </fill>
    <fill>
      <patternFill patternType="solid">
        <fgColor rgb="FFFFF4D6"/>
        <bgColor rgb="FFEBF1DE"/>
      </patternFill>
    </fill>
    <fill>
      <patternFill patternType="solid">
        <fgColor theme="0" tint="-0.14999847407452621"/>
        <bgColor rgb="FFE8E8E8"/>
      </patternFill>
    </fill>
    <fill>
      <patternFill patternType="solid">
        <fgColor theme="7" tint="0.59978026673177287"/>
        <bgColor rgb="FFBFBFBF"/>
      </patternFill>
    </fill>
    <fill>
      <patternFill patternType="solid">
        <fgColor rgb="FFE8E8E8"/>
        <bgColor rgb="FFEBF1DE"/>
      </patternFill>
    </fill>
    <fill>
      <patternFill patternType="solid">
        <fgColor theme="0" tint="-0.249977111117893"/>
        <bgColor rgb="FFCCC1DA"/>
      </patternFill>
    </fill>
    <fill>
      <patternFill patternType="solid">
        <fgColor theme="6" tint="0.79979857783745845"/>
        <bgColor rgb="FFE8E8E8"/>
      </patternFill>
    </fill>
    <fill>
      <patternFill patternType="solid">
        <fgColor theme="0"/>
        <bgColor rgb="FFFFF4D6"/>
      </patternFill>
    </fill>
    <fill>
      <patternFill patternType="solid">
        <fgColor rgb="FFF5F5F5"/>
      </patternFill>
    </fill>
  </fills>
  <borders count="38">
    <border>
      <left/>
      <right/>
      <top/>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right style="medium">
        <color auto="1"/>
      </right>
      <top style="thin">
        <color rgb="FF808080"/>
      </top>
      <bottom style="thin">
        <color rgb="FF808080"/>
      </bottom>
      <diagonal/>
    </border>
    <border>
      <left style="medium">
        <color auto="1"/>
      </left>
      <right/>
      <top style="thin">
        <color rgb="FF808080"/>
      </top>
      <bottom style="thin">
        <color rgb="FF808080"/>
      </bottom>
      <diagonal/>
    </border>
    <border>
      <left/>
      <right style="medium">
        <color auto="1"/>
      </right>
      <top/>
      <bottom/>
      <diagonal/>
    </border>
    <border>
      <left style="medium">
        <color auto="1"/>
      </left>
      <right/>
      <top/>
      <bottom/>
      <diagonal/>
    </border>
    <border>
      <left/>
      <right/>
      <top style="thin">
        <color rgb="FF808080"/>
      </top>
      <bottom/>
      <diagonal/>
    </border>
    <border>
      <left/>
      <right/>
      <top/>
      <bottom style="thin">
        <color rgb="FF808080"/>
      </bottom>
      <diagonal/>
    </border>
    <border>
      <left style="thin">
        <color rgb="FF808080"/>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style="thin">
        <color rgb="FF808080"/>
      </right>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medium">
        <color indexed="64"/>
      </left>
      <right/>
      <top style="medium">
        <color indexed="64"/>
      </top>
      <bottom/>
      <diagonal/>
    </border>
    <border>
      <left/>
      <right/>
      <top style="medium">
        <color indexed="64"/>
      </top>
      <bottom style="thin">
        <color rgb="FF808080"/>
      </bottom>
      <diagonal/>
    </border>
    <border>
      <left/>
      <right style="medium">
        <color indexed="64"/>
      </right>
      <top style="medium">
        <color indexed="64"/>
      </top>
      <bottom style="thin">
        <color rgb="FF808080"/>
      </bottom>
      <diagonal/>
    </border>
    <border>
      <left style="medium">
        <color indexed="64"/>
      </left>
      <right style="thin">
        <color auto="1"/>
      </right>
      <top style="thin">
        <color rgb="FF808080"/>
      </top>
      <bottom style="thin">
        <color rgb="FF808080"/>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rgb="FF808080"/>
      </top>
      <bottom style="medium">
        <color indexed="64"/>
      </bottom>
      <diagonal/>
    </border>
    <border>
      <left/>
      <right/>
      <top style="thin">
        <color rgb="FF808080"/>
      </top>
      <bottom style="medium">
        <color indexed="64"/>
      </bottom>
      <diagonal/>
    </border>
    <border>
      <left/>
      <right style="medium">
        <color indexed="64"/>
      </right>
      <top style="thin">
        <color rgb="FF808080"/>
      </top>
      <bottom style="medium">
        <color indexed="64"/>
      </bottom>
      <diagonal/>
    </border>
    <border>
      <left style="medium">
        <color indexed="64"/>
      </left>
      <right/>
      <top style="thin">
        <color rgb="FF808080"/>
      </top>
      <bottom style="medium">
        <color indexed="64"/>
      </bottom>
      <diagonal/>
    </border>
    <border>
      <left/>
      <right style="thin">
        <color rgb="FF808080"/>
      </right>
      <top style="thin">
        <color rgb="FF808080"/>
      </top>
      <bottom style="medium">
        <color indexed="64"/>
      </bottom>
      <diagonal/>
    </border>
    <border>
      <left style="thin">
        <color rgb="FF808080"/>
      </left>
      <right style="medium">
        <color indexed="64"/>
      </right>
      <top style="medium">
        <color indexed="64"/>
      </top>
      <bottom style="thin">
        <color rgb="FF808080"/>
      </bottom>
      <diagonal/>
    </border>
    <border>
      <left style="medium">
        <color indexed="64"/>
      </left>
      <right style="medium">
        <color indexed="64"/>
      </right>
      <top style="medium">
        <color indexed="64"/>
      </top>
      <bottom style="thin">
        <color rgb="FF808080"/>
      </bottom>
      <diagonal/>
    </border>
    <border>
      <left/>
      <right/>
      <top style="thin">
        <color rgb="FF808080"/>
      </top>
      <bottom/>
      <diagonal/>
    </border>
    <border>
      <left/>
      <right/>
      <top/>
      <bottom style="thin">
        <color rgb="FF808080"/>
      </bottom>
      <diagonal/>
    </border>
    <border>
      <left style="thin">
        <color rgb="FF808080"/>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style="thin">
        <color rgb="FF808080"/>
      </left>
      <right/>
      <top/>
      <bottom style="thin">
        <color rgb="FF808080"/>
      </bottom>
      <diagonal/>
    </border>
    <border>
      <left/>
      <right style="thin">
        <color rgb="FF808080"/>
      </right>
      <top/>
      <bottom style="thin">
        <color rgb="FF808080"/>
      </bottom>
      <diagonal/>
    </border>
  </borders>
  <cellStyleXfs count="1">
    <xf numFmtId="0" fontId="0" fillId="0" borderId="0"/>
  </cellStyleXfs>
  <cellXfs count="98">
    <xf numFmtId="0" fontId="0" fillId="0" borderId="0" xfId="0"/>
    <xf numFmtId="0" fontId="1" fillId="2" borderId="0" xfId="0" applyFont="1" applyFill="1"/>
    <xf numFmtId="0" fontId="2" fillId="0" borderId="0" xfId="0" applyFont="1"/>
    <xf numFmtId="0" fontId="2" fillId="0" borderId="4" xfId="0" applyFont="1" applyBorder="1" applyAlignment="1">
      <alignment wrapText="1"/>
    </xf>
    <xf numFmtId="0" fontId="2" fillId="0" borderId="5" xfId="0" applyFont="1" applyBorder="1" applyAlignment="1">
      <alignment wrapText="1"/>
    </xf>
    <xf numFmtId="10" fontId="5" fillId="8" borderId="6" xfId="0" applyNumberFormat="1" applyFont="1" applyFill="1" applyBorder="1"/>
    <xf numFmtId="3" fontId="5" fillId="8" borderId="7" xfId="0" applyNumberFormat="1" applyFont="1" applyFill="1" applyBorder="1"/>
    <xf numFmtId="10" fontId="5" fillId="0" borderId="6" xfId="0" applyNumberFormat="1" applyFont="1" applyBorder="1"/>
    <xf numFmtId="3" fontId="5" fillId="0" borderId="7" xfId="0" applyNumberFormat="1" applyFont="1" applyBorder="1"/>
    <xf numFmtId="0" fontId="2" fillId="4" borderId="10" xfId="0" applyFont="1" applyFill="1" applyBorder="1"/>
    <xf numFmtId="0" fontId="0" fillId="4" borderId="11" xfId="0" applyFill="1" applyBorder="1"/>
    <xf numFmtId="0" fontId="5" fillId="4" borderId="12" xfId="0" applyFont="1" applyFill="1" applyBorder="1"/>
    <xf numFmtId="14" fontId="5" fillId="5" borderId="13" xfId="0" applyNumberFormat="1" applyFont="1" applyFill="1" applyBorder="1"/>
    <xf numFmtId="164" fontId="5" fillId="5" borderId="13" xfId="0" applyNumberFormat="1" applyFont="1" applyFill="1" applyBorder="1"/>
    <xf numFmtId="9" fontId="5" fillId="5" borderId="13" xfId="0" applyNumberFormat="1" applyFont="1" applyFill="1" applyBorder="1"/>
    <xf numFmtId="3" fontId="5" fillId="4" borderId="13" xfId="0" applyNumberFormat="1" applyFont="1" applyFill="1" applyBorder="1"/>
    <xf numFmtId="165" fontId="5" fillId="4" borderId="13" xfId="0" applyNumberFormat="1" applyFont="1" applyFill="1" applyBorder="1"/>
    <xf numFmtId="0" fontId="5" fillId="4" borderId="14" xfId="0" applyFont="1" applyFill="1" applyBorder="1"/>
    <xf numFmtId="165" fontId="5" fillId="4" borderId="15" xfId="0" applyNumberFormat="1" applyFont="1" applyFill="1" applyBorder="1"/>
    <xf numFmtId="0" fontId="0" fillId="0" borderId="16" xfId="0" applyBorder="1"/>
    <xf numFmtId="0" fontId="0" fillId="0" borderId="18" xfId="0" applyBorder="1"/>
    <xf numFmtId="0" fontId="7" fillId="7" borderId="21" xfId="0" applyFont="1" applyFill="1" applyBorder="1"/>
    <xf numFmtId="0" fontId="2" fillId="0" borderId="16" xfId="0" applyFont="1" applyBorder="1"/>
    <xf numFmtId="0" fontId="2" fillId="0" borderId="16" xfId="0" applyFont="1" applyBorder="1" applyAlignment="1">
      <alignment wrapText="1"/>
    </xf>
    <xf numFmtId="0" fontId="8" fillId="8" borderId="22" xfId="0" applyFont="1" applyFill="1" applyBorder="1"/>
    <xf numFmtId="3" fontId="5" fillId="8" borderId="0" xfId="0" applyNumberFormat="1" applyFont="1" applyFill="1"/>
    <xf numFmtId="10" fontId="5" fillId="8" borderId="0" xfId="0" applyNumberFormat="1" applyFont="1" applyFill="1"/>
    <xf numFmtId="0" fontId="8" fillId="4" borderId="22" xfId="0" applyFont="1" applyFill="1" applyBorder="1"/>
    <xf numFmtId="3" fontId="5" fillId="0" borderId="0" xfId="0" applyNumberFormat="1" applyFont="1"/>
    <xf numFmtId="10" fontId="5" fillId="0" borderId="0" xfId="0" applyNumberFormat="1" applyFont="1"/>
    <xf numFmtId="0" fontId="9" fillId="4" borderId="22" xfId="0" applyFont="1" applyFill="1" applyBorder="1"/>
    <xf numFmtId="0" fontId="5" fillId="4" borderId="22" xfId="0" applyFont="1" applyFill="1" applyBorder="1"/>
    <xf numFmtId="0" fontId="0" fillId="4" borderId="7" xfId="0" applyFill="1" applyBorder="1"/>
    <xf numFmtId="3" fontId="0" fillId="0" borderId="0" xfId="0" applyNumberFormat="1"/>
    <xf numFmtId="10" fontId="0" fillId="0" borderId="0" xfId="0" applyNumberFormat="1"/>
    <xf numFmtId="10" fontId="0" fillId="0" borderId="6" xfId="0" applyNumberFormat="1" applyBorder="1"/>
    <xf numFmtId="0" fontId="8" fillId="4" borderId="23" xfId="0" applyFont="1" applyFill="1" applyBorder="1"/>
    <xf numFmtId="3" fontId="5" fillId="0" borderId="24" xfId="0" applyNumberFormat="1" applyFont="1" applyBorder="1"/>
    <xf numFmtId="10" fontId="5" fillId="0" borderId="24" xfId="0" applyNumberFormat="1" applyFont="1" applyBorder="1"/>
    <xf numFmtId="10" fontId="5" fillId="0" borderId="25" xfId="0" applyNumberFormat="1" applyFont="1" applyBorder="1"/>
    <xf numFmtId="0" fontId="1" fillId="0" borderId="17" xfId="0" applyFont="1" applyBorder="1" applyAlignment="1">
      <alignment wrapText="1"/>
    </xf>
    <xf numFmtId="3" fontId="5" fillId="8" borderId="13" xfId="0" applyNumberFormat="1" applyFont="1" applyFill="1" applyBorder="1"/>
    <xf numFmtId="3" fontId="0" fillId="0" borderId="13" xfId="0" applyNumberFormat="1" applyBorder="1"/>
    <xf numFmtId="3" fontId="5" fillId="0" borderId="13" xfId="0" applyNumberFormat="1" applyFont="1" applyBorder="1"/>
    <xf numFmtId="3" fontId="0" fillId="0" borderId="7" xfId="0" applyNumberFormat="1" applyBorder="1"/>
    <xf numFmtId="3" fontId="5" fillId="0" borderId="26" xfId="0" applyNumberFormat="1" applyFont="1" applyBorder="1"/>
    <xf numFmtId="3" fontId="5" fillId="0" borderId="27" xfId="0" applyNumberFormat="1" applyFont="1" applyBorder="1"/>
    <xf numFmtId="0" fontId="0" fillId="0" borderId="7" xfId="0" applyBorder="1"/>
    <xf numFmtId="0" fontId="0" fillId="0" borderId="6" xfId="0" applyBorder="1"/>
    <xf numFmtId="0" fontId="2" fillId="0" borderId="16" xfId="0" applyFont="1" applyBorder="1" applyAlignment="1">
      <alignment horizontal="center" wrapText="1"/>
    </xf>
    <xf numFmtId="0" fontId="2" fillId="0" borderId="4" xfId="0" applyFont="1" applyBorder="1" applyAlignment="1">
      <alignment horizontal="center" wrapText="1"/>
    </xf>
    <xf numFmtId="0" fontId="8" fillId="9" borderId="22" xfId="0" applyFont="1" applyFill="1" applyBorder="1" applyAlignment="1">
      <alignment wrapText="1"/>
    </xf>
    <xf numFmtId="0" fontId="5" fillId="0" borderId="0" xfId="0" applyFont="1" applyAlignment="1">
      <alignment wrapText="1"/>
    </xf>
    <xf numFmtId="14" fontId="5" fillId="5" borderId="0" xfId="0" applyNumberFormat="1" applyFont="1" applyFill="1" applyAlignment="1">
      <alignment wrapText="1"/>
    </xf>
    <xf numFmtId="164" fontId="5" fillId="5" borderId="0" xfId="0" applyNumberFormat="1" applyFont="1" applyFill="1" applyAlignment="1">
      <alignment wrapText="1"/>
    </xf>
    <xf numFmtId="10" fontId="5" fillId="5" borderId="0" xfId="0" applyNumberFormat="1" applyFont="1" applyFill="1" applyAlignment="1">
      <alignment horizontal="right" wrapText="1"/>
    </xf>
    <xf numFmtId="164" fontId="5" fillId="0" borderId="0" xfId="0" applyNumberFormat="1" applyFont="1" applyAlignment="1">
      <alignment horizontal="right" wrapText="1"/>
    </xf>
    <xf numFmtId="164" fontId="5" fillId="0" borderId="0" xfId="0" applyNumberFormat="1" applyFont="1" applyAlignment="1">
      <alignment wrapText="1"/>
    </xf>
    <xf numFmtId="9" fontId="5" fillId="5" borderId="0" xfId="0" applyNumberFormat="1" applyFont="1" applyFill="1" applyAlignment="1">
      <alignment wrapText="1"/>
    </xf>
    <xf numFmtId="3" fontId="5" fillId="0" borderId="0" xfId="0" applyNumberFormat="1" applyFont="1" applyAlignment="1">
      <alignment wrapText="1"/>
    </xf>
    <xf numFmtId="165" fontId="5" fillId="0" borderId="0" xfId="0" applyNumberFormat="1" applyFont="1" applyAlignment="1">
      <alignment wrapText="1"/>
    </xf>
    <xf numFmtId="3" fontId="5" fillId="0" borderId="6" xfId="0" applyNumberFormat="1" applyFont="1" applyBorder="1" applyAlignment="1">
      <alignment wrapText="1"/>
    </xf>
    <xf numFmtId="0" fontId="2" fillId="9" borderId="23" xfId="0" applyFont="1" applyFill="1" applyBorder="1"/>
    <xf numFmtId="0" fontId="0" fillId="0" borderId="24" xfId="0" applyBorder="1"/>
    <xf numFmtId="166" fontId="0" fillId="0" borderId="24" xfId="0" applyNumberFormat="1" applyBorder="1"/>
    <xf numFmtId="164" fontId="2" fillId="0" borderId="24" xfId="0" applyNumberFormat="1" applyFont="1" applyBorder="1"/>
    <xf numFmtId="10" fontId="0" fillId="0" borderId="24" xfId="0" applyNumberFormat="1" applyBorder="1"/>
    <xf numFmtId="164" fontId="0" fillId="0" borderId="24" xfId="0" applyNumberFormat="1" applyBorder="1"/>
    <xf numFmtId="9" fontId="0" fillId="0" borderId="24" xfId="0" applyNumberFormat="1" applyBorder="1"/>
    <xf numFmtId="3" fontId="0" fillId="0" borderId="24" xfId="0" applyNumberFormat="1" applyBorder="1"/>
    <xf numFmtId="165" fontId="0" fillId="0" borderId="24" xfId="0" applyNumberFormat="1" applyBorder="1"/>
    <xf numFmtId="3" fontId="2" fillId="0" borderId="25" xfId="0" applyNumberFormat="1" applyFont="1" applyBorder="1"/>
    <xf numFmtId="0" fontId="12" fillId="0" borderId="32" xfId="0" applyFont="1" applyBorder="1" applyAlignment="1">
      <alignment horizontal="left" vertical="center" wrapText="1"/>
    </xf>
    <xf numFmtId="0" fontId="0" fillId="0" borderId="30" xfId="0" applyBorder="1"/>
    <xf numFmtId="0" fontId="0" fillId="0" borderId="33" xfId="0" applyBorder="1"/>
    <xf numFmtId="0" fontId="0" fillId="0" borderId="34" xfId="0" applyBorder="1"/>
    <xf numFmtId="0" fontId="0" fillId="0" borderId="35" xfId="0" applyBorder="1"/>
    <xf numFmtId="0" fontId="13" fillId="0" borderId="34" xfId="0" applyFont="1" applyBorder="1" applyAlignment="1">
      <alignment horizontal="left" vertical="top" wrapText="1"/>
    </xf>
    <xf numFmtId="0" fontId="14" fillId="10" borderId="34" xfId="0" applyFont="1" applyFill="1" applyBorder="1" applyAlignment="1">
      <alignment horizontal="left" vertical="center" wrapText="1"/>
    </xf>
    <xf numFmtId="0" fontId="0" fillId="10" borderId="0" xfId="0" applyFill="1"/>
    <xf numFmtId="0" fontId="0" fillId="10" borderId="35" xfId="0" applyFill="1" applyBorder="1"/>
    <xf numFmtId="0" fontId="13" fillId="0" borderId="36" xfId="0" applyFont="1" applyBorder="1" applyAlignment="1">
      <alignment horizontal="left" vertical="top" wrapText="1"/>
    </xf>
    <xf numFmtId="0" fontId="0" fillId="0" borderId="31" xfId="0" applyBorder="1"/>
    <xf numFmtId="0" fontId="0" fillId="0" borderId="37" xfId="0" applyBorder="1"/>
    <xf numFmtId="0" fontId="6" fillId="6" borderId="29" xfId="0" applyFont="1" applyFill="1" applyBorder="1" applyAlignment="1">
      <alignment horizontal="center" vertical="center"/>
    </xf>
    <xf numFmtId="0" fontId="0" fillId="0" borderId="19" xfId="0" applyBorder="1"/>
    <xf numFmtId="0" fontId="0" fillId="0" borderId="20" xfId="0" applyBorder="1"/>
    <xf numFmtId="0" fontId="4" fillId="3" borderId="3" xfId="0" applyFont="1" applyFill="1" applyBorder="1" applyAlignment="1">
      <alignment horizontal="left" vertical="center" wrapText="1"/>
    </xf>
    <xf numFmtId="0" fontId="0" fillId="0" borderId="9" xfId="0" applyBorder="1"/>
    <xf numFmtId="0" fontId="0" fillId="0" borderId="15" xfId="0" applyBorder="1"/>
    <xf numFmtId="0" fontId="6" fillId="6" borderId="28" xfId="0" applyFont="1" applyFill="1" applyBorder="1" applyAlignment="1">
      <alignment horizontal="center" vertical="center"/>
    </xf>
    <xf numFmtId="0" fontId="11" fillId="3" borderId="2" xfId="0" applyFont="1" applyFill="1" applyBorder="1" applyAlignment="1">
      <alignment horizontal="left" vertical="center" wrapText="1"/>
    </xf>
    <xf numFmtId="0" fontId="0" fillId="0" borderId="0" xfId="0"/>
    <xf numFmtId="0" fontId="0" fillId="0" borderId="13" xfId="0" applyBorder="1"/>
    <xf numFmtId="0" fontId="3" fillId="3" borderId="1" xfId="0" applyFont="1" applyFill="1" applyBorder="1" applyAlignment="1">
      <alignment horizontal="left" vertical="center" wrapText="1"/>
    </xf>
    <xf numFmtId="0" fontId="0" fillId="0" borderId="8" xfId="0" applyBorder="1"/>
    <xf numFmtId="0" fontId="0" fillId="0" borderId="11" xfId="0" applyBorder="1"/>
    <xf numFmtId="0" fontId="10" fillId="4" borderId="29"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F6000"/>
      <rgbColor rgb="FF800080"/>
      <rgbColor rgb="FF008080"/>
      <rgbColor rgb="FFBFBFBF"/>
      <rgbColor rgb="FF808080"/>
      <rgbColor rgb="FF9999FF"/>
      <rgbColor rgb="FF993366"/>
      <rgbColor rgb="FFFFF4D6"/>
      <rgbColor rgb="FFE8E8E8"/>
      <rgbColor rgb="FF660066"/>
      <rgbColor rgb="FFFF8080"/>
      <rgbColor rgb="FF0066CC"/>
      <rgbColor rgb="FFCCC1DA"/>
      <rgbColor rgb="FF000080"/>
      <rgbColor rgb="FFFF00FF"/>
      <rgbColor rgb="FFFFFF00"/>
      <rgbColor rgb="FF00FFFF"/>
      <rgbColor rgb="FF800080"/>
      <rgbColor rgb="FF800000"/>
      <rgbColor rgb="FF008080"/>
      <rgbColor rgb="FF0000FF"/>
      <rgbColor rgb="FF00CCFF"/>
      <rgbColor rgb="FFCCFFFF"/>
      <rgbColor rgb="FFEBF1DE"/>
      <rgbColor rgb="FFFFFF99"/>
      <rgbColor rgb="FF99CCFF"/>
      <rgbColor rgb="FFFF99CC"/>
      <rgbColor rgb="FFCC99FF"/>
      <rgbColor rgb="FFD9D9D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2222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30"/>
  <sheetViews>
    <sheetView showGridLines="0" tabSelected="1" workbookViewId="0"/>
  </sheetViews>
  <sheetFormatPr baseColWidth="10" defaultColWidth="8.83203125" defaultRowHeight="15" x14ac:dyDescent="0.2"/>
  <cols>
    <col min="1" max="1" width="4" customWidth="1"/>
    <col min="2" max="2" width="75" customWidth="1"/>
    <col min="3" max="8" width="0.83203125" customWidth="1"/>
  </cols>
  <sheetData>
    <row r="2" spans="2:8" ht="25" x14ac:dyDescent="0.2">
      <c r="B2" s="72" t="s">
        <v>0</v>
      </c>
      <c r="C2" s="73"/>
      <c r="D2" s="73"/>
      <c r="E2" s="73"/>
      <c r="F2" s="73"/>
      <c r="G2" s="73"/>
      <c r="H2" s="74"/>
    </row>
    <row r="3" spans="2:8" x14ac:dyDescent="0.2">
      <c r="B3" s="75"/>
      <c r="H3" s="76"/>
    </row>
    <row r="4" spans="2:8" ht="48" x14ac:dyDescent="0.2">
      <c r="B4" s="77" t="s">
        <v>1</v>
      </c>
      <c r="H4" s="76"/>
    </row>
    <row r="5" spans="2:8" x14ac:dyDescent="0.2">
      <c r="B5" s="75"/>
      <c r="H5" s="76"/>
    </row>
    <row r="6" spans="2:8" ht="20" x14ac:dyDescent="0.2">
      <c r="B6" s="78" t="s">
        <v>2</v>
      </c>
      <c r="C6" s="79"/>
      <c r="D6" s="79"/>
      <c r="E6" s="79"/>
      <c r="F6" s="79"/>
      <c r="G6" s="79"/>
      <c r="H6" s="80"/>
    </row>
    <row r="7" spans="2:8" ht="48" x14ac:dyDescent="0.2">
      <c r="B7" s="77" t="s">
        <v>3</v>
      </c>
      <c r="H7" s="76"/>
    </row>
    <row r="8" spans="2:8" x14ac:dyDescent="0.2">
      <c r="B8" s="75"/>
      <c r="H8" s="76"/>
    </row>
    <row r="9" spans="2:8" ht="20" x14ac:dyDescent="0.2">
      <c r="B9" s="78" t="s">
        <v>4</v>
      </c>
      <c r="C9" s="79"/>
      <c r="D9" s="79"/>
      <c r="E9" s="79"/>
      <c r="F9" s="79"/>
      <c r="G9" s="79"/>
      <c r="H9" s="80"/>
    </row>
    <row r="10" spans="2:8" ht="16" x14ac:dyDescent="0.2">
      <c r="B10" s="77" t="s">
        <v>5</v>
      </c>
      <c r="H10" s="76"/>
    </row>
    <row r="11" spans="2:8" ht="32" x14ac:dyDescent="0.2">
      <c r="B11" s="77" t="s">
        <v>6</v>
      </c>
      <c r="H11" s="76"/>
    </row>
    <row r="12" spans="2:8" ht="48" x14ac:dyDescent="0.2">
      <c r="B12" s="77" t="s">
        <v>7</v>
      </c>
      <c r="H12" s="76"/>
    </row>
    <row r="13" spans="2:8" ht="48" x14ac:dyDescent="0.2">
      <c r="B13" s="77" t="s">
        <v>8</v>
      </c>
      <c r="H13" s="76"/>
    </row>
    <row r="14" spans="2:8" x14ac:dyDescent="0.2">
      <c r="B14" s="75"/>
      <c r="H14" s="76"/>
    </row>
    <row r="15" spans="2:8" ht="20" x14ac:dyDescent="0.2">
      <c r="B15" s="78" t="s">
        <v>9</v>
      </c>
      <c r="C15" s="79"/>
      <c r="D15" s="79"/>
      <c r="E15" s="79"/>
      <c r="F15" s="79"/>
      <c r="G15" s="79"/>
      <c r="H15" s="80"/>
    </row>
    <row r="16" spans="2:8" ht="48" x14ac:dyDescent="0.2">
      <c r="B16" s="77" t="s">
        <v>10</v>
      </c>
      <c r="H16" s="76"/>
    </row>
    <row r="17" spans="2:8" ht="32" x14ac:dyDescent="0.2">
      <c r="B17" s="77" t="s">
        <v>11</v>
      </c>
      <c r="H17" s="76"/>
    </row>
    <row r="18" spans="2:8" ht="32" x14ac:dyDescent="0.2">
      <c r="B18" s="77" t="s">
        <v>12</v>
      </c>
      <c r="H18" s="76"/>
    </row>
    <row r="19" spans="2:8" ht="32" x14ac:dyDescent="0.2">
      <c r="B19" s="77" t="s">
        <v>13</v>
      </c>
      <c r="H19" s="76"/>
    </row>
    <row r="20" spans="2:8" ht="32" x14ac:dyDescent="0.2">
      <c r="B20" s="77" t="s">
        <v>14</v>
      </c>
      <c r="H20" s="76"/>
    </row>
    <row r="21" spans="2:8" x14ac:dyDescent="0.2">
      <c r="B21" s="75"/>
      <c r="H21" s="76"/>
    </row>
    <row r="22" spans="2:8" ht="20" x14ac:dyDescent="0.2">
      <c r="B22" s="78" t="s">
        <v>15</v>
      </c>
      <c r="C22" s="79"/>
      <c r="D22" s="79"/>
      <c r="E22" s="79"/>
      <c r="F22" s="79"/>
      <c r="G22" s="79"/>
      <c r="H22" s="80"/>
    </row>
    <row r="23" spans="2:8" ht="16" x14ac:dyDescent="0.2">
      <c r="B23" s="77" t="s">
        <v>16</v>
      </c>
      <c r="H23" s="76"/>
    </row>
    <row r="24" spans="2:8" ht="32" x14ac:dyDescent="0.2">
      <c r="B24" s="77" t="s">
        <v>17</v>
      </c>
      <c r="H24" s="76"/>
    </row>
    <row r="25" spans="2:8" ht="32" x14ac:dyDescent="0.2">
      <c r="B25" s="77" t="s">
        <v>18</v>
      </c>
      <c r="H25" s="76"/>
    </row>
    <row r="26" spans="2:8" ht="16" x14ac:dyDescent="0.2">
      <c r="B26" s="77" t="s">
        <v>19</v>
      </c>
      <c r="H26" s="76"/>
    </row>
    <row r="27" spans="2:8" ht="32" x14ac:dyDescent="0.2">
      <c r="B27" s="77" t="s">
        <v>20</v>
      </c>
      <c r="H27" s="76"/>
    </row>
    <row r="28" spans="2:8" x14ac:dyDescent="0.2">
      <c r="B28" s="75"/>
      <c r="H28" s="76"/>
    </row>
    <row r="29" spans="2:8" ht="20" x14ac:dyDescent="0.2">
      <c r="B29" s="78" t="s">
        <v>21</v>
      </c>
      <c r="C29" s="79"/>
      <c r="D29" s="79"/>
      <c r="E29" s="79"/>
      <c r="F29" s="79"/>
      <c r="G29" s="79"/>
      <c r="H29" s="80"/>
    </row>
    <row r="30" spans="2:8" ht="32" x14ac:dyDescent="0.2">
      <c r="B30" s="81" t="s">
        <v>22</v>
      </c>
      <c r="C30" s="82"/>
      <c r="D30" s="82"/>
      <c r="E30" s="82"/>
      <c r="F30" s="82"/>
      <c r="G30" s="82"/>
      <c r="H30" s="83"/>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49"/>
  <sheetViews>
    <sheetView topLeftCell="A7" zoomScaleNormal="100" workbookViewId="0">
      <selection activeCell="C25" sqref="C25"/>
    </sheetView>
  </sheetViews>
  <sheetFormatPr baseColWidth="10" defaultColWidth="8.6640625" defaultRowHeight="15" x14ac:dyDescent="0.2"/>
  <cols>
    <col min="1" max="1" width="1.83203125" customWidth="1"/>
    <col min="2" max="2" width="28" customWidth="1"/>
    <col min="3" max="4" width="14" customWidth="1"/>
    <col min="5" max="8" width="13" customWidth="1"/>
    <col min="9" max="9" width="2" customWidth="1"/>
    <col min="10" max="11" width="14" customWidth="1"/>
    <col min="12" max="15" width="22" customWidth="1"/>
    <col min="16" max="16" width="15" customWidth="1"/>
    <col min="17" max="20" width="13" customWidth="1"/>
  </cols>
  <sheetData>
    <row r="1" spans="2:7" ht="5" customHeight="1" x14ac:dyDescent="0.2"/>
    <row r="2" spans="2:7" ht="15.75" customHeight="1" x14ac:dyDescent="0.2">
      <c r="B2" s="1" t="s">
        <v>23</v>
      </c>
    </row>
    <row r="3" spans="2:7" ht="15.75" customHeight="1" x14ac:dyDescent="0.2">
      <c r="B3" s="2" t="s">
        <v>24</v>
      </c>
    </row>
    <row r="4" spans="2:7" ht="15.75" customHeight="1" x14ac:dyDescent="0.2">
      <c r="B4" s="2" t="s">
        <v>25</v>
      </c>
      <c r="C4" s="1" t="s">
        <v>26</v>
      </c>
    </row>
    <row r="6" spans="2:7" ht="19.5" customHeight="1" x14ac:dyDescent="0.2">
      <c r="B6" s="94" t="s">
        <v>27</v>
      </c>
      <c r="C6" s="95"/>
      <c r="D6" s="95"/>
      <c r="E6" s="95"/>
      <c r="F6" s="95"/>
      <c r="G6" s="96"/>
    </row>
    <row r="7" spans="2:7" ht="30" customHeight="1" x14ac:dyDescent="0.2">
      <c r="B7" s="91" t="s">
        <v>28</v>
      </c>
      <c r="C7" s="92"/>
      <c r="D7" s="92"/>
      <c r="E7" s="92"/>
      <c r="F7" s="92"/>
      <c r="G7" s="93"/>
    </row>
    <row r="8" spans="2:7" ht="30" customHeight="1" x14ac:dyDescent="0.2">
      <c r="B8" s="91" t="s">
        <v>29</v>
      </c>
      <c r="C8" s="92"/>
      <c r="D8" s="92"/>
      <c r="E8" s="92"/>
      <c r="F8" s="92"/>
      <c r="G8" s="93"/>
    </row>
    <row r="9" spans="2:7" ht="15.75" customHeight="1" x14ac:dyDescent="0.2">
      <c r="B9" s="87" t="s">
        <v>30</v>
      </c>
      <c r="C9" s="88"/>
      <c r="D9" s="88"/>
      <c r="E9" s="88"/>
      <c r="F9" s="88"/>
      <c r="G9" s="89"/>
    </row>
    <row r="11" spans="2:7" ht="15.75" customHeight="1" x14ac:dyDescent="0.2">
      <c r="B11" s="9" t="s">
        <v>31</v>
      </c>
      <c r="C11" s="10"/>
    </row>
    <row r="12" spans="2:7" ht="15.75" customHeight="1" x14ac:dyDescent="0.2">
      <c r="B12" s="11" t="s">
        <v>32</v>
      </c>
      <c r="C12" s="12">
        <v>46387</v>
      </c>
    </row>
    <row r="13" spans="2:7" ht="15.75" customHeight="1" x14ac:dyDescent="0.2">
      <c r="B13" s="11" t="s">
        <v>33</v>
      </c>
      <c r="C13" s="13">
        <v>25000000</v>
      </c>
    </row>
    <row r="14" spans="2:7" ht="15.75" customHeight="1" x14ac:dyDescent="0.2">
      <c r="B14" s="11" t="s">
        <v>34</v>
      </c>
      <c r="C14" s="13">
        <v>4000000</v>
      </c>
    </row>
    <row r="15" spans="2:7" ht="15.75" customHeight="1" x14ac:dyDescent="0.2">
      <c r="B15" s="11" t="s">
        <v>35</v>
      </c>
      <c r="C15" s="14">
        <v>0.1</v>
      </c>
    </row>
    <row r="16" spans="2:7" ht="15.75" customHeight="1" x14ac:dyDescent="0.2">
      <c r="B16" s="11" t="s">
        <v>36</v>
      </c>
      <c r="C16" s="15">
        <f ca="1">C39+D39+'Conversion Detail'!M11</f>
        <v>13621717.777777778</v>
      </c>
    </row>
    <row r="17" spans="2:20" ht="15.75" customHeight="1" x14ac:dyDescent="0.2">
      <c r="B17" s="11" t="s">
        <v>37</v>
      </c>
      <c r="C17" s="16">
        <f ca="1">ROUND(C13/C16,4)</f>
        <v>1.8352999999999999</v>
      </c>
    </row>
    <row r="18" spans="2:20" ht="15.75" customHeight="1" x14ac:dyDescent="0.2">
      <c r="B18" s="11" t="s">
        <v>38</v>
      </c>
      <c r="C18" s="16">
        <f ca="1">'Conversion Detail'!L5</f>
        <v>0.36706090095016569</v>
      </c>
    </row>
    <row r="19" spans="2:20" ht="15.75" customHeight="1" x14ac:dyDescent="0.2">
      <c r="B19" s="11" t="s">
        <v>39</v>
      </c>
      <c r="C19" s="16">
        <f ca="1">'Conversion Detail'!L7</f>
        <v>0.55059135142524851</v>
      </c>
    </row>
    <row r="20" spans="2:20" ht="15.75" customHeight="1" x14ac:dyDescent="0.2">
      <c r="B20" s="11" t="s">
        <v>40</v>
      </c>
      <c r="C20" s="16">
        <f ca="1">'Conversion Detail'!L8</f>
        <v>0.88094616228039768</v>
      </c>
    </row>
    <row r="21" spans="2:20" ht="15.75" customHeight="1" x14ac:dyDescent="0.2">
      <c r="B21" s="17" t="s">
        <v>41</v>
      </c>
      <c r="C21" s="18">
        <f ca="1">'Conversion Detail'!L10</f>
        <v>1.2113009731355469</v>
      </c>
    </row>
    <row r="22" spans="2:20" ht="16" customHeight="1" thickBot="1" x14ac:dyDescent="0.25"/>
    <row r="23" spans="2:20" ht="15.75" customHeight="1" x14ac:dyDescent="0.2">
      <c r="B23" s="20"/>
      <c r="C23" s="90" t="s">
        <v>42</v>
      </c>
      <c r="D23" s="85"/>
      <c r="E23" s="85"/>
      <c r="F23" s="85"/>
      <c r="G23" s="85"/>
      <c r="H23" s="86"/>
      <c r="J23" s="84" t="s">
        <v>43</v>
      </c>
      <c r="K23" s="85"/>
      <c r="L23" s="85"/>
      <c r="M23" s="85"/>
      <c r="N23" s="85"/>
      <c r="O23" s="85"/>
      <c r="P23" s="85"/>
      <c r="Q23" s="85"/>
      <c r="R23" s="85"/>
      <c r="S23" s="85"/>
      <c r="T23" s="86"/>
    </row>
    <row r="24" spans="2:20" ht="84.75" customHeight="1" x14ac:dyDescent="0.2">
      <c r="B24" s="21" t="s">
        <v>44</v>
      </c>
      <c r="C24" s="22" t="s">
        <v>45</v>
      </c>
      <c r="D24" s="22" t="s">
        <v>46</v>
      </c>
      <c r="E24" s="23" t="s">
        <v>47</v>
      </c>
      <c r="F24" s="23" t="s">
        <v>48</v>
      </c>
      <c r="G24" s="23" t="s">
        <v>49</v>
      </c>
      <c r="H24" s="3" t="s">
        <v>50</v>
      </c>
      <c r="I24" s="19"/>
      <c r="J24" s="4" t="s">
        <v>45</v>
      </c>
      <c r="K24" s="23" t="s">
        <v>46</v>
      </c>
      <c r="L24" s="23" t="s">
        <v>51</v>
      </c>
      <c r="M24" s="23" t="s">
        <v>52</v>
      </c>
      <c r="N24" s="23" t="s">
        <v>53</v>
      </c>
      <c r="O24" s="23" t="s">
        <v>54</v>
      </c>
      <c r="P24" s="40" t="s">
        <v>55</v>
      </c>
      <c r="Q24" s="23" t="s">
        <v>47</v>
      </c>
      <c r="R24" s="23" t="s">
        <v>48</v>
      </c>
      <c r="S24" s="23" t="s">
        <v>49</v>
      </c>
      <c r="T24" s="3" t="s">
        <v>50</v>
      </c>
    </row>
    <row r="25" spans="2:20" ht="15.75" customHeight="1" x14ac:dyDescent="0.2">
      <c r="B25" s="24" t="s">
        <v>56</v>
      </c>
      <c r="C25" s="25">
        <v>5000000</v>
      </c>
      <c r="D25" s="25">
        <v>100000</v>
      </c>
      <c r="E25" s="25">
        <f t="shared" ref="E25:E37" si="0">C25</f>
        <v>5000000</v>
      </c>
      <c r="F25" s="25">
        <f t="shared" ref="F25:F37" si="1">SUM(C25:D25)</f>
        <v>5100000</v>
      </c>
      <c r="G25" s="26">
        <f t="shared" ref="G25:G37" si="2">E25/$E$39</f>
        <v>0.49751243781094528</v>
      </c>
      <c r="H25" s="5">
        <f t="shared" ref="H25:H37" ca="1" si="3">F25/$F$39</f>
        <v>0.43674959117288542</v>
      </c>
      <c r="J25" s="6">
        <f t="shared" ref="J25:J37" si="4">C25</f>
        <v>5000000</v>
      </c>
      <c r="K25" s="25">
        <f t="shared" ref="K25:K37" si="5">D25</f>
        <v>100000</v>
      </c>
      <c r="L25" s="25"/>
      <c r="M25" s="25"/>
      <c r="N25" s="25"/>
      <c r="O25" s="25"/>
      <c r="P25" s="41"/>
      <c r="Q25" s="25">
        <f t="shared" ref="Q25:Q37" si="6">J25+SUM(L25:P25)</f>
        <v>5000000</v>
      </c>
      <c r="R25" s="25">
        <f t="shared" ref="R25:R37" si="7">SUM(J25:P25)</f>
        <v>5100000</v>
      </c>
      <c r="S25" s="26">
        <f t="shared" ref="S25:S37" ca="1" si="8">Q25/$Q$39</f>
        <v>0.35275792495371461</v>
      </c>
      <c r="T25" s="5">
        <f t="shared" ref="T25:T37" ca="1" si="9">R25/$R$39</f>
        <v>0.32276034207814625</v>
      </c>
    </row>
    <row r="26" spans="2:20" ht="15.75" customHeight="1" x14ac:dyDescent="0.2">
      <c r="B26" s="24" t="s">
        <v>57</v>
      </c>
      <c r="C26" s="25">
        <v>5000000</v>
      </c>
      <c r="D26" s="25">
        <v>50000</v>
      </c>
      <c r="E26" s="25">
        <f t="shared" si="0"/>
        <v>5000000</v>
      </c>
      <c r="F26" s="25">
        <f t="shared" si="1"/>
        <v>5050000</v>
      </c>
      <c r="G26" s="26">
        <f t="shared" si="2"/>
        <v>0.49751243781094528</v>
      </c>
      <c r="H26" s="5">
        <f t="shared" ca="1" si="3"/>
        <v>0.43246773243589631</v>
      </c>
      <c r="J26" s="6">
        <f t="shared" si="4"/>
        <v>5000000</v>
      </c>
      <c r="K26" s="25">
        <f t="shared" si="5"/>
        <v>50000</v>
      </c>
      <c r="L26" s="25"/>
      <c r="M26" s="25"/>
      <c r="N26" s="25"/>
      <c r="O26" s="25"/>
      <c r="P26" s="41"/>
      <c r="Q26" s="25">
        <f t="shared" si="6"/>
        <v>5000000</v>
      </c>
      <c r="R26" s="25">
        <f t="shared" si="7"/>
        <v>5050000</v>
      </c>
      <c r="S26" s="26">
        <f t="shared" ca="1" si="8"/>
        <v>0.35275792495371461</v>
      </c>
      <c r="T26" s="5">
        <f t="shared" ca="1" si="9"/>
        <v>0.31959602499894874</v>
      </c>
    </row>
    <row r="27" spans="2:20" ht="15.75" customHeight="1" x14ac:dyDescent="0.2">
      <c r="B27" s="27" t="s">
        <v>58</v>
      </c>
      <c r="C27" s="28">
        <v>50000</v>
      </c>
      <c r="D27" s="28">
        <v>10000</v>
      </c>
      <c r="E27" s="28">
        <f t="shared" si="0"/>
        <v>50000</v>
      </c>
      <c r="F27" s="28">
        <f t="shared" si="1"/>
        <v>60000</v>
      </c>
      <c r="G27" s="29">
        <f t="shared" si="2"/>
        <v>4.9751243781094526E-3</v>
      </c>
      <c r="H27" s="7">
        <f t="shared" ca="1" si="3"/>
        <v>5.1382304843868871E-3</v>
      </c>
      <c r="J27" s="8">
        <f t="shared" si="4"/>
        <v>50000</v>
      </c>
      <c r="K27" s="28">
        <f t="shared" si="5"/>
        <v>10000</v>
      </c>
      <c r="L27" s="33"/>
      <c r="M27" s="33"/>
      <c r="N27" s="33"/>
      <c r="O27" s="33"/>
      <c r="P27" s="42"/>
      <c r="Q27" s="28">
        <f t="shared" si="6"/>
        <v>50000</v>
      </c>
      <c r="R27" s="28">
        <f t="shared" si="7"/>
        <v>60000</v>
      </c>
      <c r="S27" s="29">
        <f t="shared" ca="1" si="8"/>
        <v>3.5275792495371465E-3</v>
      </c>
      <c r="T27" s="7">
        <f t="shared" ca="1" si="9"/>
        <v>3.7971804950370147E-3</v>
      </c>
    </row>
    <row r="28" spans="2:20" ht="15.75" customHeight="1" x14ac:dyDescent="0.2">
      <c r="B28" s="27" t="s">
        <v>59</v>
      </c>
      <c r="C28" s="28"/>
      <c r="D28" s="28">
        <v>70000</v>
      </c>
      <c r="E28" s="28">
        <f t="shared" si="0"/>
        <v>0</v>
      </c>
      <c r="F28" s="28">
        <f t="shared" si="1"/>
        <v>70000</v>
      </c>
      <c r="G28" s="29">
        <f t="shared" si="2"/>
        <v>0</v>
      </c>
      <c r="H28" s="7">
        <f t="shared" ca="1" si="3"/>
        <v>5.9946022317847016E-3</v>
      </c>
      <c r="J28" s="8">
        <f t="shared" si="4"/>
        <v>0</v>
      </c>
      <c r="K28" s="28">
        <f t="shared" si="5"/>
        <v>70000</v>
      </c>
      <c r="L28" s="33"/>
      <c r="M28" s="33"/>
      <c r="N28" s="33"/>
      <c r="O28" s="33"/>
      <c r="P28" s="42"/>
      <c r="Q28" s="28">
        <f t="shared" si="6"/>
        <v>0</v>
      </c>
      <c r="R28" s="28">
        <f t="shared" si="7"/>
        <v>70000</v>
      </c>
      <c r="S28" s="29">
        <f t="shared" ca="1" si="8"/>
        <v>0</v>
      </c>
      <c r="T28" s="7">
        <f t="shared" ca="1" si="9"/>
        <v>4.4300439108765173E-3</v>
      </c>
    </row>
    <row r="29" spans="2:20" ht="15.75" customHeight="1" x14ac:dyDescent="0.2">
      <c r="B29" s="27" t="s">
        <v>60</v>
      </c>
      <c r="C29" s="28"/>
      <c r="D29" s="28">
        <v>35000</v>
      </c>
      <c r="E29" s="28">
        <f t="shared" si="0"/>
        <v>0</v>
      </c>
      <c r="F29" s="28">
        <f t="shared" si="1"/>
        <v>35000</v>
      </c>
      <c r="G29" s="29">
        <f t="shared" si="2"/>
        <v>0</v>
      </c>
      <c r="H29" s="7">
        <f t="shared" ca="1" si="3"/>
        <v>2.9973011158923508E-3</v>
      </c>
      <c r="J29" s="8">
        <f t="shared" si="4"/>
        <v>0</v>
      </c>
      <c r="K29" s="28">
        <f t="shared" si="5"/>
        <v>35000</v>
      </c>
      <c r="L29" s="33"/>
      <c r="M29" s="33"/>
      <c r="N29" s="33"/>
      <c r="O29" s="33"/>
      <c r="P29" s="42"/>
      <c r="Q29" s="28">
        <f t="shared" si="6"/>
        <v>0</v>
      </c>
      <c r="R29" s="28">
        <f t="shared" si="7"/>
        <v>35000</v>
      </c>
      <c r="S29" s="29">
        <f t="shared" ca="1" si="8"/>
        <v>0</v>
      </c>
      <c r="T29" s="7">
        <f t="shared" ca="1" si="9"/>
        <v>2.2150219554382586E-3</v>
      </c>
    </row>
    <row r="30" spans="2:20" ht="15.75" customHeight="1" x14ac:dyDescent="0.2">
      <c r="B30" s="27" t="s">
        <v>61</v>
      </c>
      <c r="C30" s="28"/>
      <c r="D30" s="28"/>
      <c r="E30" s="28">
        <f t="shared" si="0"/>
        <v>0</v>
      </c>
      <c r="F30" s="28">
        <f t="shared" si="1"/>
        <v>0</v>
      </c>
      <c r="G30" s="29">
        <f t="shared" si="2"/>
        <v>0</v>
      </c>
      <c r="H30" s="7">
        <f t="shared" ca="1" si="3"/>
        <v>0</v>
      </c>
      <c r="J30" s="8">
        <f t="shared" si="4"/>
        <v>0</v>
      </c>
      <c r="K30" s="28">
        <f t="shared" si="5"/>
        <v>0</v>
      </c>
      <c r="L30" s="28">
        <f ca="1">'Conversion Detail'!M5</f>
        <v>136217</v>
      </c>
      <c r="M30" s="33"/>
      <c r="N30" s="33"/>
      <c r="O30" s="33"/>
      <c r="P30" s="42"/>
      <c r="Q30" s="28">
        <f t="shared" ca="1" si="6"/>
        <v>136217</v>
      </c>
      <c r="R30" s="28">
        <f t="shared" ca="1" si="7"/>
        <v>136217</v>
      </c>
      <c r="S30" s="29">
        <f t="shared" ca="1" si="8"/>
        <v>9.6103252526840294E-3</v>
      </c>
      <c r="T30" s="7">
        <f t="shared" ca="1" si="9"/>
        <v>8.6206755915409512E-3</v>
      </c>
    </row>
    <row r="31" spans="2:20" ht="15.75" customHeight="1" x14ac:dyDescent="0.2">
      <c r="B31" s="27" t="s">
        <v>62</v>
      </c>
      <c r="C31" s="28"/>
      <c r="D31" s="28"/>
      <c r="E31" s="28">
        <f t="shared" si="0"/>
        <v>0</v>
      </c>
      <c r="F31" s="28">
        <f t="shared" si="1"/>
        <v>0</v>
      </c>
      <c r="G31" s="29">
        <f t="shared" si="2"/>
        <v>0</v>
      </c>
      <c r="H31" s="7">
        <f t="shared" ca="1" si="3"/>
        <v>0</v>
      </c>
      <c r="J31" s="8">
        <f t="shared" si="4"/>
        <v>0</v>
      </c>
      <c r="K31" s="28">
        <f t="shared" si="5"/>
        <v>0</v>
      </c>
      <c r="L31" s="28">
        <f ca="1">'Conversion Detail'!M6</f>
        <v>272434</v>
      </c>
      <c r="M31" s="33"/>
      <c r="N31" s="33"/>
      <c r="O31" s="33"/>
      <c r="P31" s="42"/>
      <c r="Q31" s="28">
        <f t="shared" ca="1" si="6"/>
        <v>272434</v>
      </c>
      <c r="R31" s="28">
        <f t="shared" ca="1" si="7"/>
        <v>272434</v>
      </c>
      <c r="S31" s="29">
        <f t="shared" ca="1" si="8"/>
        <v>1.9220650505368059E-2</v>
      </c>
      <c r="T31" s="7">
        <f t="shared" ca="1" si="9"/>
        <v>1.7241351183081902E-2</v>
      </c>
    </row>
    <row r="32" spans="2:20" ht="15.75" customHeight="1" x14ac:dyDescent="0.2">
      <c r="B32" s="27" t="s">
        <v>63</v>
      </c>
      <c r="C32" s="28"/>
      <c r="D32" s="28"/>
      <c r="E32" s="28">
        <f t="shared" si="0"/>
        <v>0</v>
      </c>
      <c r="F32" s="28">
        <f t="shared" si="1"/>
        <v>0</v>
      </c>
      <c r="G32" s="29">
        <f t="shared" si="2"/>
        <v>0</v>
      </c>
      <c r="H32" s="7">
        <f t="shared" ca="1" si="3"/>
        <v>0</v>
      </c>
      <c r="J32" s="8">
        <f t="shared" si="4"/>
        <v>0</v>
      </c>
      <c r="K32" s="28">
        <f t="shared" si="5"/>
        <v>0</v>
      </c>
      <c r="L32" s="33"/>
      <c r="M32" s="28">
        <f ca="1">'Conversion Detail'!M7</f>
        <v>272434</v>
      </c>
      <c r="N32" s="33"/>
      <c r="O32" s="33"/>
      <c r="P32" s="42"/>
      <c r="Q32" s="28">
        <f t="shared" ca="1" si="6"/>
        <v>272434</v>
      </c>
      <c r="R32" s="28">
        <f t="shared" ca="1" si="7"/>
        <v>272434</v>
      </c>
      <c r="S32" s="29">
        <f t="shared" ca="1" si="8"/>
        <v>1.9220650505368059E-2</v>
      </c>
      <c r="T32" s="7">
        <f t="shared" ca="1" si="9"/>
        <v>1.7241351183081902E-2</v>
      </c>
    </row>
    <row r="33" spans="2:20" ht="15.75" customHeight="1" x14ac:dyDescent="0.2">
      <c r="B33" s="27" t="s">
        <v>64</v>
      </c>
      <c r="C33" s="28"/>
      <c r="D33" s="28"/>
      <c r="E33" s="28">
        <f t="shared" si="0"/>
        <v>0</v>
      </c>
      <c r="F33" s="28">
        <f t="shared" si="1"/>
        <v>0</v>
      </c>
      <c r="G33" s="29">
        <f t="shared" si="2"/>
        <v>0</v>
      </c>
      <c r="H33" s="7">
        <f t="shared" ca="1" si="3"/>
        <v>0</v>
      </c>
      <c r="J33" s="8">
        <f t="shared" si="4"/>
        <v>0</v>
      </c>
      <c r="K33" s="28">
        <f t="shared" si="5"/>
        <v>0</v>
      </c>
      <c r="L33" s="33"/>
      <c r="M33" s="33"/>
      <c r="N33" s="28">
        <f ca="1">'Conversion Detail'!M8</f>
        <v>349841</v>
      </c>
      <c r="O33" s="33"/>
      <c r="P33" s="42"/>
      <c r="Q33" s="28">
        <f t="shared" ca="1" si="6"/>
        <v>349841</v>
      </c>
      <c r="R33" s="28">
        <f t="shared" ca="1" si="7"/>
        <v>349841</v>
      </c>
      <c r="S33" s="29">
        <f t="shared" ca="1" si="8"/>
        <v>2.4681837044746496E-2</v>
      </c>
      <c r="T33" s="7">
        <f t="shared" ca="1" si="9"/>
        <v>2.2140157026070736E-2</v>
      </c>
    </row>
    <row r="34" spans="2:20" ht="15.75" customHeight="1" x14ac:dyDescent="0.2">
      <c r="B34" s="27" t="s">
        <v>65</v>
      </c>
      <c r="C34" s="28"/>
      <c r="D34" s="28"/>
      <c r="E34" s="28">
        <f t="shared" si="0"/>
        <v>0</v>
      </c>
      <c r="F34" s="28">
        <f t="shared" si="1"/>
        <v>0</v>
      </c>
      <c r="G34" s="29">
        <f t="shared" si="2"/>
        <v>0</v>
      </c>
      <c r="H34" s="7">
        <f t="shared" ca="1" si="3"/>
        <v>0</v>
      </c>
      <c r="J34" s="8">
        <f t="shared" si="4"/>
        <v>0</v>
      </c>
      <c r="K34" s="28">
        <f t="shared" si="5"/>
        <v>0</v>
      </c>
      <c r="L34" s="33"/>
      <c r="M34" s="33"/>
      <c r="N34" s="28">
        <f ca="1">'Conversion Detail'!M9</f>
        <v>209905</v>
      </c>
      <c r="O34" s="33"/>
      <c r="P34" s="42"/>
      <c r="Q34" s="28">
        <f t="shared" ca="1" si="6"/>
        <v>209905</v>
      </c>
      <c r="R34" s="28">
        <f t="shared" ca="1" si="7"/>
        <v>209905</v>
      </c>
      <c r="S34" s="29">
        <f t="shared" ca="1" si="8"/>
        <v>1.4809130447481894E-2</v>
      </c>
      <c r="T34" s="7">
        <f t="shared" ca="1" si="9"/>
        <v>1.3284119530179076E-2</v>
      </c>
    </row>
    <row r="35" spans="2:20" ht="15.75" customHeight="1" x14ac:dyDescent="0.2">
      <c r="B35" s="27" t="s">
        <v>66</v>
      </c>
      <c r="C35" s="28"/>
      <c r="D35" s="28"/>
      <c r="E35" s="28">
        <f t="shared" si="0"/>
        <v>0</v>
      </c>
      <c r="F35" s="28">
        <f t="shared" si="1"/>
        <v>0</v>
      </c>
      <c r="G35" s="29">
        <f t="shared" si="2"/>
        <v>0</v>
      </c>
      <c r="H35" s="7">
        <f t="shared" ca="1" si="3"/>
        <v>0</v>
      </c>
      <c r="J35" s="8">
        <f t="shared" si="4"/>
        <v>0</v>
      </c>
      <c r="K35" s="28">
        <f t="shared" si="5"/>
        <v>0</v>
      </c>
      <c r="L35" s="33"/>
      <c r="M35" s="33"/>
      <c r="N35" s="33"/>
      <c r="O35" s="28">
        <f ca="1">'Conversion Detail'!M10</f>
        <v>703715</v>
      </c>
      <c r="P35" s="42"/>
      <c r="Q35" s="28">
        <f t="shared" ca="1" si="6"/>
        <v>703715</v>
      </c>
      <c r="R35" s="28">
        <f t="shared" ca="1" si="7"/>
        <v>703715</v>
      </c>
      <c r="S35" s="29">
        <f t="shared" ca="1" si="8"/>
        <v>4.9648208631760657E-2</v>
      </c>
      <c r="T35" s="7">
        <f t="shared" ca="1" si="9"/>
        <v>4.4535547867749548E-2</v>
      </c>
    </row>
    <row r="36" spans="2:20" ht="15.75" customHeight="1" x14ac:dyDescent="0.2">
      <c r="B36" s="30" t="s">
        <v>67</v>
      </c>
      <c r="C36" s="28"/>
      <c r="D36" s="28"/>
      <c r="E36" s="28">
        <f t="shared" si="0"/>
        <v>0</v>
      </c>
      <c r="F36" s="28">
        <f t="shared" si="1"/>
        <v>0</v>
      </c>
      <c r="G36" s="29">
        <f t="shared" si="2"/>
        <v>0</v>
      </c>
      <c r="H36" s="7">
        <f t="shared" ca="1" si="3"/>
        <v>0</v>
      </c>
      <c r="J36" s="8">
        <f t="shared" si="4"/>
        <v>0</v>
      </c>
      <c r="K36" s="28">
        <f t="shared" si="5"/>
        <v>0</v>
      </c>
      <c r="L36" s="33"/>
      <c r="M36" s="33"/>
      <c r="N36" s="33"/>
      <c r="O36" s="28"/>
      <c r="P36" s="43">
        <f ca="1">ROUNDDOWN(C14/C17,0)</f>
        <v>2179480</v>
      </c>
      <c r="Q36" s="28">
        <f t="shared" ca="1" si="6"/>
        <v>2179480</v>
      </c>
      <c r="R36" s="28">
        <f t="shared" ca="1" si="7"/>
        <v>2179480</v>
      </c>
      <c r="S36" s="29">
        <f t="shared" ca="1" si="8"/>
        <v>0.1537657684556244</v>
      </c>
      <c r="T36" s="7">
        <f t="shared" ca="1" si="9"/>
        <v>0.13793131575538789</v>
      </c>
    </row>
    <row r="37" spans="2:20" ht="15.75" customHeight="1" x14ac:dyDescent="0.2">
      <c r="B37" s="31" t="s">
        <v>68</v>
      </c>
      <c r="C37" s="28"/>
      <c r="D37" s="28">
        <f ca="1">C15*C16</f>
        <v>1362171.777777778</v>
      </c>
      <c r="E37" s="28">
        <f t="shared" si="0"/>
        <v>0</v>
      </c>
      <c r="F37" s="28">
        <f t="shared" ca="1" si="1"/>
        <v>1362171.777777778</v>
      </c>
      <c r="G37" s="29">
        <f t="shared" si="2"/>
        <v>0</v>
      </c>
      <c r="H37" s="7">
        <f t="shared" ca="1" si="3"/>
        <v>0.11665254255915432</v>
      </c>
      <c r="J37" s="8">
        <f t="shared" si="4"/>
        <v>0</v>
      </c>
      <c r="K37" s="28">
        <f t="shared" ca="1" si="5"/>
        <v>1362171.777777778</v>
      </c>
      <c r="L37" s="33"/>
      <c r="M37" s="33"/>
      <c r="N37" s="33"/>
      <c r="O37" s="33"/>
      <c r="P37" s="43"/>
      <c r="Q37" s="28">
        <f t="shared" si="6"/>
        <v>0</v>
      </c>
      <c r="R37" s="28">
        <f t="shared" ca="1" si="7"/>
        <v>1362171.777777778</v>
      </c>
      <c r="S37" s="29">
        <f t="shared" ca="1" si="8"/>
        <v>0</v>
      </c>
      <c r="T37" s="7">
        <f t="shared" ca="1" si="9"/>
        <v>8.6206868424461222E-2</v>
      </c>
    </row>
    <row r="38" spans="2:20" x14ac:dyDescent="0.2">
      <c r="B38" s="32"/>
      <c r="C38" s="33"/>
      <c r="D38" s="33"/>
      <c r="E38" s="33"/>
      <c r="F38" s="33"/>
      <c r="G38" s="34"/>
      <c r="H38" s="35"/>
      <c r="J38" s="44"/>
      <c r="K38" s="33"/>
      <c r="L38" s="33"/>
      <c r="M38" s="33"/>
      <c r="N38" s="33"/>
      <c r="O38" s="33"/>
      <c r="P38" s="42"/>
      <c r="Q38" s="33"/>
      <c r="R38" s="33"/>
      <c r="S38" s="34"/>
      <c r="T38" s="35"/>
    </row>
    <row r="39" spans="2:20" ht="15.75" customHeight="1" thickBot="1" x14ac:dyDescent="0.25">
      <c r="B39" s="36" t="s">
        <v>69</v>
      </c>
      <c r="C39" s="37">
        <f t="shared" ref="C39:H39" si="10">SUM(C25:C37)</f>
        <v>10050000</v>
      </c>
      <c r="D39" s="37">
        <f t="shared" ca="1" si="10"/>
        <v>1627171.777777778</v>
      </c>
      <c r="E39" s="37">
        <f t="shared" si="10"/>
        <v>10050000</v>
      </c>
      <c r="F39" s="37">
        <f t="shared" ca="1" si="10"/>
        <v>11677171.777777778</v>
      </c>
      <c r="G39" s="38">
        <f t="shared" si="10"/>
        <v>1</v>
      </c>
      <c r="H39" s="39">
        <f t="shared" ca="1" si="10"/>
        <v>1</v>
      </c>
      <c r="I39" s="19"/>
      <c r="J39" s="45">
        <f t="shared" ref="J39:T39" si="11">SUM(J25:J37)</f>
        <v>10050000</v>
      </c>
      <c r="K39" s="37">
        <f t="shared" ca="1" si="11"/>
        <v>1627171.777777778</v>
      </c>
      <c r="L39" s="37">
        <f t="shared" ca="1" si="11"/>
        <v>408651</v>
      </c>
      <c r="M39" s="37">
        <f t="shared" ca="1" si="11"/>
        <v>272434</v>
      </c>
      <c r="N39" s="37">
        <f t="shared" ca="1" si="11"/>
        <v>559746</v>
      </c>
      <c r="O39" s="37">
        <f t="shared" ca="1" si="11"/>
        <v>703715</v>
      </c>
      <c r="P39" s="46">
        <f t="shared" ca="1" si="11"/>
        <v>2179480</v>
      </c>
      <c r="Q39" s="37">
        <f t="shared" ca="1" si="11"/>
        <v>14174026</v>
      </c>
      <c r="R39" s="37">
        <f t="shared" ca="1" si="11"/>
        <v>15801197.777777778</v>
      </c>
      <c r="S39" s="38">
        <f t="shared" ca="1" si="11"/>
        <v>0.99999999999999989</v>
      </c>
      <c r="T39" s="39">
        <f t="shared" ca="1" si="11"/>
        <v>1</v>
      </c>
    </row>
    <row r="42" spans="2:20" ht="153" customHeight="1" x14ac:dyDescent="0.2"/>
    <row r="43" spans="2:20" ht="16.5" customHeight="1" x14ac:dyDescent="0.2"/>
    <row r="44" spans="2:20" ht="16.5" customHeight="1" x14ac:dyDescent="0.2"/>
    <row r="45" spans="2:20" ht="16.5" customHeight="1" x14ac:dyDescent="0.2"/>
    <row r="46" spans="2:20" ht="16.5" customHeight="1" x14ac:dyDescent="0.2"/>
    <row r="47" spans="2:20" ht="16.5" customHeight="1" x14ac:dyDescent="0.2"/>
    <row r="48" spans="2:20" ht="16.5" customHeight="1" x14ac:dyDescent="0.2"/>
    <row r="49" ht="15.75" customHeight="1" x14ac:dyDescent="0.2"/>
  </sheetData>
  <mergeCells count="6">
    <mergeCell ref="B6:G6"/>
    <mergeCell ref="J23:T23"/>
    <mergeCell ref="B9:G9"/>
    <mergeCell ref="C23:H23"/>
    <mergeCell ref="B8:G8"/>
    <mergeCell ref="B7:G7"/>
  </mergeCells>
  <pageMargins left="0.75" right="0.75" top="1" bottom="1" header="0.511811023622047" footer="0.511811023622047"/>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11"/>
  <sheetViews>
    <sheetView zoomScaleNormal="100" workbookViewId="0"/>
  </sheetViews>
  <sheetFormatPr baseColWidth="10" defaultColWidth="8.6640625" defaultRowHeight="15" x14ac:dyDescent="0.2"/>
  <cols>
    <col min="1" max="1" width="1.83203125" customWidth="1"/>
    <col min="2" max="2" width="22" customWidth="1"/>
    <col min="3" max="3" width="12" customWidth="1"/>
    <col min="4" max="4" width="14" customWidth="1"/>
    <col min="5" max="5" width="16" customWidth="1"/>
    <col min="6" max="6" width="12" customWidth="1"/>
    <col min="7" max="7" width="14" customWidth="1"/>
    <col min="8" max="8" width="18" customWidth="1"/>
    <col min="9" max="13" width="14" customWidth="1"/>
  </cols>
  <sheetData>
    <row r="1" spans="2:13" ht="5" customHeight="1" thickBot="1" x14ac:dyDescent="0.25"/>
    <row r="2" spans="2:13" ht="16" customHeight="1" x14ac:dyDescent="0.2">
      <c r="B2" s="97" t="s">
        <v>70</v>
      </c>
      <c r="C2" s="85"/>
      <c r="D2" s="85"/>
      <c r="E2" s="85"/>
      <c r="F2" s="85"/>
      <c r="G2" s="85"/>
      <c r="H2" s="85"/>
      <c r="I2" s="85"/>
      <c r="J2" s="85"/>
      <c r="K2" s="85"/>
      <c r="L2" s="85"/>
      <c r="M2" s="86"/>
    </row>
    <row r="3" spans="2:13" x14ac:dyDescent="0.2">
      <c r="B3" s="47"/>
      <c r="M3" s="48"/>
    </row>
    <row r="4" spans="2:13" ht="34" customHeight="1" x14ac:dyDescent="0.2">
      <c r="B4" s="4" t="s">
        <v>71</v>
      </c>
      <c r="C4" s="49" t="s">
        <v>72</v>
      </c>
      <c r="D4" s="49" t="s">
        <v>73</v>
      </c>
      <c r="E4" s="49" t="s">
        <v>74</v>
      </c>
      <c r="F4" s="49" t="s">
        <v>75</v>
      </c>
      <c r="G4" s="49" t="s">
        <v>76</v>
      </c>
      <c r="H4" s="49" t="s">
        <v>77</v>
      </c>
      <c r="I4" s="49" t="s">
        <v>78</v>
      </c>
      <c r="J4" s="49" t="s">
        <v>79</v>
      </c>
      <c r="K4" s="49" t="s">
        <v>80</v>
      </c>
      <c r="L4" s="23" t="s">
        <v>81</v>
      </c>
      <c r="M4" s="50" t="s">
        <v>82</v>
      </c>
    </row>
    <row r="5" spans="2:13" ht="17" customHeight="1" x14ac:dyDescent="0.2">
      <c r="B5" s="51" t="str">
        <f>'Cap Table'!B30</f>
        <v>[Investor #1]</v>
      </c>
      <c r="C5" s="52" t="s">
        <v>83</v>
      </c>
      <c r="D5" s="53">
        <v>44621</v>
      </c>
      <c r="E5" s="54">
        <v>50000</v>
      </c>
      <c r="F5" s="55" t="s">
        <v>84</v>
      </c>
      <c r="G5" s="56" t="s">
        <v>84</v>
      </c>
      <c r="H5" s="57">
        <f t="shared" ref="H5:H10" si="0">SUM(E5,G5)</f>
        <v>50000</v>
      </c>
      <c r="I5" s="54">
        <v>5000000</v>
      </c>
      <c r="J5" s="58"/>
      <c r="K5" s="59">
        <f ca="1">'Cap Table'!C16</f>
        <v>13621717.777777778</v>
      </c>
      <c r="L5" s="60">
        <f ca="1">MIN(IF(ISBLANK(J5),'Cap Table'!$C$17,(1-J5)*'Cap Table'!$C$17),I5/K5)</f>
        <v>0.36706090095016569</v>
      </c>
      <c r="M5" s="61">
        <f t="shared" ref="M5:M10" ca="1" si="1">ROUNDDOWN(H5/L5,0)</f>
        <v>136217</v>
      </c>
    </row>
    <row r="6" spans="2:13" ht="17" customHeight="1" x14ac:dyDescent="0.2">
      <c r="B6" s="51" t="str">
        <f>'Cap Table'!B31</f>
        <v>[Investor #2]</v>
      </c>
      <c r="C6" s="52" t="s">
        <v>83</v>
      </c>
      <c r="D6" s="53">
        <v>44666</v>
      </c>
      <c r="E6" s="54">
        <v>100000</v>
      </c>
      <c r="F6" s="55" t="s">
        <v>84</v>
      </c>
      <c r="G6" s="56" t="s">
        <v>84</v>
      </c>
      <c r="H6" s="57">
        <f t="shared" si="0"/>
        <v>100000</v>
      </c>
      <c r="I6" s="54">
        <v>5000000</v>
      </c>
      <c r="J6" s="58"/>
      <c r="K6" s="59">
        <f ca="1">K$5</f>
        <v>13621717.777777778</v>
      </c>
      <c r="L6" s="60">
        <f ca="1">MIN(IF(ISBLANK(J6),'Cap Table'!$C$17,(1-J6)*'Cap Table'!$C$17),I6/K6)</f>
        <v>0.36706090095016569</v>
      </c>
      <c r="M6" s="61">
        <f t="shared" ca="1" si="1"/>
        <v>272434</v>
      </c>
    </row>
    <row r="7" spans="2:13" ht="17" customHeight="1" x14ac:dyDescent="0.2">
      <c r="B7" s="51" t="str">
        <f>'Cap Table'!B32</f>
        <v>[Investor #3]</v>
      </c>
      <c r="C7" s="52" t="s">
        <v>85</v>
      </c>
      <c r="D7" s="53">
        <v>45089</v>
      </c>
      <c r="E7" s="54">
        <v>150000</v>
      </c>
      <c r="F7" s="55" t="s">
        <v>84</v>
      </c>
      <c r="G7" s="56" t="s">
        <v>84</v>
      </c>
      <c r="H7" s="57">
        <f t="shared" si="0"/>
        <v>150000</v>
      </c>
      <c r="I7" s="54">
        <v>7500000</v>
      </c>
      <c r="J7" s="58"/>
      <c r="K7" s="59">
        <f ca="1">K$5</f>
        <v>13621717.777777778</v>
      </c>
      <c r="L7" s="60">
        <f ca="1">MIN(IF(ISBLANK(J7),'Cap Table'!$C$17,(1-J7)*'Cap Table'!$C$17),I7/K7)</f>
        <v>0.55059135142524851</v>
      </c>
      <c r="M7" s="61">
        <f t="shared" ca="1" si="1"/>
        <v>272434</v>
      </c>
    </row>
    <row r="8" spans="2:13" ht="17" customHeight="1" x14ac:dyDescent="0.2">
      <c r="B8" s="51" t="str">
        <f>'Cap Table'!B33</f>
        <v>[Investor #4]</v>
      </c>
      <c r="C8" s="52" t="s">
        <v>86</v>
      </c>
      <c r="D8" s="53">
        <v>45325</v>
      </c>
      <c r="E8" s="54">
        <v>250000</v>
      </c>
      <c r="F8" s="55">
        <v>0.08</v>
      </c>
      <c r="G8" s="56">
        <f>(E8*F8)/365*('Cap Table'!$C$12-D8)</f>
        <v>58191.780821917804</v>
      </c>
      <c r="H8" s="57">
        <f t="shared" si="0"/>
        <v>308191.78082191781</v>
      </c>
      <c r="I8" s="54">
        <v>12000000</v>
      </c>
      <c r="J8" s="58">
        <v>0.2</v>
      </c>
      <c r="K8" s="59">
        <f ca="1">K$5</f>
        <v>13621717.777777778</v>
      </c>
      <c r="L8" s="60">
        <f ca="1">MIN(IF(ISBLANK(J8),'Cap Table'!$C$17,(1-J8)*'Cap Table'!$C$17),I8/K8)</f>
        <v>0.88094616228039768</v>
      </c>
      <c r="M8" s="61">
        <f t="shared" ca="1" si="1"/>
        <v>349841</v>
      </c>
    </row>
    <row r="9" spans="2:13" ht="17" customHeight="1" x14ac:dyDescent="0.2">
      <c r="B9" s="51" t="str">
        <f>'Cap Table'!B34</f>
        <v>[Investor #5]</v>
      </c>
      <c r="C9" s="52" t="s">
        <v>86</v>
      </c>
      <c r="D9" s="53">
        <v>45325</v>
      </c>
      <c r="E9" s="54">
        <v>150000</v>
      </c>
      <c r="F9" s="55">
        <v>0.08</v>
      </c>
      <c r="G9" s="56">
        <f>(E9*F9)/365*('Cap Table'!$C$12-D9)</f>
        <v>34915.068493150691</v>
      </c>
      <c r="H9" s="57">
        <f t="shared" si="0"/>
        <v>184915.0684931507</v>
      </c>
      <c r="I9" s="54">
        <v>12000000</v>
      </c>
      <c r="J9" s="58">
        <v>0.2</v>
      </c>
      <c r="K9" s="59">
        <f ca="1">K$5</f>
        <v>13621717.777777778</v>
      </c>
      <c r="L9" s="60">
        <f ca="1">MIN(IF(ISBLANK(J9),'Cap Table'!$C$17,(1-J9)*'Cap Table'!$C$17),I9/K9)</f>
        <v>0.88094616228039768</v>
      </c>
      <c r="M9" s="61">
        <f t="shared" ca="1" si="1"/>
        <v>209905</v>
      </c>
    </row>
    <row r="10" spans="2:13" ht="17" customHeight="1" x14ac:dyDescent="0.2">
      <c r="B10" s="51" t="str">
        <f>'Cap Table'!B35</f>
        <v>[Investor #6]</v>
      </c>
      <c r="C10" s="52" t="s">
        <v>87</v>
      </c>
      <c r="D10" s="53">
        <v>45764</v>
      </c>
      <c r="E10" s="54">
        <v>750000</v>
      </c>
      <c r="F10" s="55">
        <v>0.08</v>
      </c>
      <c r="G10" s="56">
        <f>(E10*F10)/365*('Cap Table'!$C$12-D10)</f>
        <v>102410.95890410958</v>
      </c>
      <c r="H10" s="57">
        <f t="shared" si="0"/>
        <v>852410.95890410955</v>
      </c>
      <c r="I10" s="54">
        <v>16500000</v>
      </c>
      <c r="J10" s="58">
        <v>0.2</v>
      </c>
      <c r="K10" s="59">
        <f ca="1">K$5</f>
        <v>13621717.777777778</v>
      </c>
      <c r="L10" s="60">
        <f ca="1">MIN(IF(ISBLANK(J10),'Cap Table'!$C$17,(1-J10)*'Cap Table'!$C$17),I10/K10)</f>
        <v>1.2113009731355469</v>
      </c>
      <c r="M10" s="61">
        <f t="shared" ca="1" si="1"/>
        <v>703715</v>
      </c>
    </row>
    <row r="11" spans="2:13" ht="16" customHeight="1" thickBot="1" x14ac:dyDescent="0.25">
      <c r="B11" s="62" t="s">
        <v>88</v>
      </c>
      <c r="C11" s="63"/>
      <c r="D11" s="64"/>
      <c r="E11" s="65">
        <f>SUM(E5:E10)</f>
        <v>1450000</v>
      </c>
      <c r="F11" s="66"/>
      <c r="G11" s="67"/>
      <c r="H11" s="65">
        <f>SUM(H5:H10)</f>
        <v>1645517.8082191781</v>
      </c>
      <c r="I11" s="67"/>
      <c r="J11" s="68"/>
      <c r="K11" s="69"/>
      <c r="L11" s="70"/>
      <c r="M11" s="71">
        <f ca="1">SUM(M5:M10)</f>
        <v>1944546</v>
      </c>
    </row>
  </sheetData>
  <mergeCells count="1">
    <mergeCell ref="B2:M2"/>
  </mergeCells>
  <pageMargins left="0.75" right="0.75" top="1" bottom="1" header="0.511811023622047" footer="0.511811023622047"/>
  <pageSetup paperSize="9"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Cap Table</vt:lpstr>
      <vt:lpstr>Conversion Detail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Robert Reilly</cp:lastModifiedBy>
  <cp:revision>0</cp:revision>
  <dcterms:created xsi:type="dcterms:W3CDTF">2026-06-11T16:12:27Z</dcterms:created>
  <dcterms:modified xsi:type="dcterms:W3CDTF">2026-06-11T19:14:06Z</dcterms:modified>
  <dc:language>en-US</dc:language>
</cp:coreProperties>
</file>